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210" windowWidth="11490" windowHeight="9075" activeTab="0"/>
  </bookViews>
  <sheets>
    <sheet name="ЗФ" sheetId="1" r:id="rId1"/>
    <sheet name="СФ" sheetId="2" r:id="rId2"/>
    <sheet name="В Осв" sheetId="3" r:id="rId3"/>
  </sheets>
  <definedNames>
    <definedName name="_xlnm.Print_Titles" localSheetId="0">'ЗФ'!$4:$4</definedName>
    <definedName name="_xlnm.Print_Titles" localSheetId="1">'СФ'!$3:$3</definedName>
    <definedName name="_xlnm.Print_Area" localSheetId="0">'ЗФ'!$A$1:$H$199</definedName>
    <definedName name="_xlnm.Print_Area" localSheetId="1">'СФ'!$A$1:$E$95</definedName>
  </definedNames>
  <calcPr fullCalcOnLoad="1"/>
</workbook>
</file>

<file path=xl/sharedStrings.xml><?xml version="1.0" encoding="utf-8"?>
<sst xmlns="http://schemas.openxmlformats.org/spreadsheetml/2006/main" count="464" uniqueCount="375">
  <si>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</si>
  <si>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</si>
  <si>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</si>
  <si>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</si>
  <si>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</si>
  <si>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</si>
  <si>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</si>
  <si>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</si>
  <si>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</si>
  <si>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Субвенції</t>
  </si>
  <si>
    <t>Власні надходження бюджетних установ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</si>
  <si>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</si>
  <si>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</si>
  <si>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</si>
  <si>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</si>
  <si>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</si>
  <si>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</si>
  <si>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План на звітний період (тис.грн.)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</si>
  <si>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</si>
  <si>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</si>
  <si>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</si>
  <si>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</si>
  <si>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</si>
  <si>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</si>
  <si>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</si>
  <si>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</si>
  <si>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</si>
  <si>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Культура і мистецтво</t>
  </si>
  <si>
    <t>Фізична культура і спорт</t>
  </si>
  <si>
    <t>Фінансування за рахунок коштів єдиного казначейського рахунку</t>
  </si>
  <si>
    <t>Доходи від операцій з капіталом</t>
  </si>
  <si>
    <t>Зміни обсягів бюджетних коштів</t>
  </si>
  <si>
    <t>На початок року</t>
  </si>
  <si>
    <t>На кінець періоду</t>
  </si>
  <si>
    <t xml:space="preserve">Інші розрахунки 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</si>
  <si>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</si>
  <si>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</si>
  <si>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</si>
  <si>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</si>
  <si>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</si>
  <si>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</si>
  <si>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</si>
  <si>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</si>
  <si>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</si>
  <si>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</si>
  <si>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</si>
  <si>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</si>
  <si>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</si>
  <si>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</si>
  <si>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Виконання плану на рік (%)</t>
  </si>
  <si>
    <t xml:space="preserve">Виконання плану звітного періоду (%)  </t>
  </si>
  <si>
    <t xml:space="preserve">         на вирівнювання фінансової забезпеченості місцевих бюджетів</t>
  </si>
  <si>
    <t xml:space="preserve">Податок на доходи фізичних осіб  </t>
  </si>
  <si>
    <t xml:space="preserve">          на фінансування обєктів спільного користування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</si>
  <si>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</si>
  <si>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</si>
  <si>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</si>
  <si>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Всього видатків спеціального фонду</t>
  </si>
  <si>
    <t>ФІНАНСУВАННЯ ЗАГАЛЬНОГО ФОНДУ</t>
  </si>
  <si>
    <t>Всього фінансування загального фонду</t>
  </si>
  <si>
    <t xml:space="preserve">         на центр соціальної реабілітації  дітей-інвалідів </t>
  </si>
  <si>
    <t>Виконано за звітний період (тис.грн.)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</si>
  <si>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</si>
  <si>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</si>
  <si>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</si>
  <si>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</si>
  <si>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</si>
  <si>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</si>
  <si>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</si>
  <si>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</si>
  <si>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</si>
  <si>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</si>
  <si>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</si>
  <si>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</si>
  <si>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</si>
  <si>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</si>
  <si>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</si>
  <si>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</si>
  <si>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</si>
  <si>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</si>
  <si>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</si>
  <si>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</si>
  <si>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</si>
  <si>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</si>
  <si>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</si>
  <si>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</si>
  <si>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</si>
  <si>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</si>
  <si>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Освітня субвенція з державного бюджету місцевим бюджетам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</si>
  <si>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</si>
  <si>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</si>
  <si>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</si>
  <si>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</si>
  <si>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</si>
  <si>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</si>
  <si>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</si>
  <si>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</si>
  <si>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</si>
  <si>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1810500</t>
  </si>
  <si>
    <t>18010600</t>
  </si>
  <si>
    <t>18010700</t>
  </si>
  <si>
    <t>18030100</t>
  </si>
  <si>
    <t>18030200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</si>
  <si>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</si>
  <si>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</si>
  <si>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</si>
  <si>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1910200</t>
  </si>
  <si>
    <t>1910300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</si>
  <si>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</si>
  <si>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22080000</t>
  </si>
  <si>
    <t>22080400</t>
  </si>
  <si>
    <t>22090100</t>
  </si>
  <si>
    <t>22090400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</si>
  <si>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</si>
  <si>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</si>
  <si>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</si>
  <si>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Надходження від продажу основного капіталу</t>
  </si>
  <si>
    <t>18010300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</si>
  <si>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</si>
  <si>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</si>
  <si>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</si>
  <si>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 адміністративних послуг</t>
  </si>
  <si>
    <t xml:space="preserve"> Плата за надання інших адміцністративних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</si>
  <si>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</si>
  <si>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 xml:space="preserve"> Грошові стягнення за шкоду, заподіяну  порушенням законодавства про олхорону навколишнього природного  середовища внаслідок господарської та іншої діяльності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</si>
  <si>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</si>
  <si>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</si>
  <si>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</si>
  <si>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</si>
  <si>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</si>
  <si>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</si>
  <si>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</si>
  <si>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</si>
  <si>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</si>
  <si>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</si>
  <si>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</si>
  <si>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</si>
  <si>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</si>
  <si>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</si>
  <si>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</si>
  <si>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Інші розрахунки</t>
  </si>
  <si>
    <t>Всього фінансування спеціального фонду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</si>
  <si>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</si>
  <si>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</si>
  <si>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</si>
  <si>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</si>
  <si>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Адміністративний збір за державну реєстрацію речових прав на нерухоме майно та їх обтяжень</t>
  </si>
  <si>
    <t>0100</t>
  </si>
  <si>
    <t>1000</t>
  </si>
  <si>
    <t>3000</t>
  </si>
  <si>
    <t>4000</t>
  </si>
  <si>
    <t>5000</t>
  </si>
  <si>
    <t>6000</t>
  </si>
  <si>
    <t>8000</t>
  </si>
  <si>
    <t>Соціальний захист та соціальне забезпечення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</si>
  <si>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</si>
  <si>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</si>
  <si>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Інша діяльність</t>
  </si>
  <si>
    <t>Інші субвенції з місцевого бюджету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</si>
  <si>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</si>
  <si>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</si>
  <si>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</si>
  <si>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Міжбюджетні трансферти</t>
  </si>
  <si>
    <t>9750</t>
  </si>
  <si>
    <t>Субвенція з місцевого бюджету на співфінансування інвестиційних проектів</t>
  </si>
  <si>
    <t>7000</t>
  </si>
  <si>
    <t>Економічна діяльність</t>
  </si>
  <si>
    <t>Природоохоронні заходи за рахунок цільових фондів</t>
  </si>
  <si>
    <t>8340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</si>
  <si>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</si>
  <si>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</si>
  <si>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</si>
  <si>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</si>
  <si>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</si>
  <si>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Медична  субвенція з державного бюджету місцевим бюджетам</t>
  </si>
  <si>
    <t>Дотації   з місцевих бюджетів іншим  місцевим бюджетам</t>
  </si>
  <si>
    <t>18011000</t>
  </si>
  <si>
    <t>Транспортний податок з фізичних осіб</t>
  </si>
  <si>
    <t xml:space="preserve"> Кошти за шкоду, що заподіяна на земельних ділянках  державної та комунальної власності, 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</t>
  </si>
  <si>
    <t>Рентна плата за користування надрами для видобування корисних копалин загальнодержавного значення</t>
  </si>
  <si>
    <t>2000</t>
  </si>
  <si>
    <t>Охорона здоров'я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</si>
  <si>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</si>
  <si>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</si>
  <si>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 xml:space="preserve">Базова дотація 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</si>
  <si>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</si>
  <si>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</si>
  <si>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</si>
  <si>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</si>
  <si>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</si>
  <si>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</si>
  <si>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Секретар міської ради</t>
  </si>
  <si>
    <t>Ю. Лакоза</t>
  </si>
  <si>
    <t>Рентна плата за спеціальне використання лісових ресурсів  в частині деревини, заготовленоє в порядку рубок головного користування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</si>
  <si>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заготовленоє в порядку рубок головного користування)</t>
  </si>
  <si>
    <t>Рентна плата за користування надрами для видобування корисних копалин місцевого значення</t>
  </si>
  <si>
    <t>6020</t>
  </si>
  <si>
    <t>6030</t>
  </si>
  <si>
    <t>Організація благоустрою населених пунктів</t>
  </si>
  <si>
    <t>План на рік з урахуванням змін  (тис.грн.)</t>
  </si>
  <si>
    <t>КРЕДИТУВАННЯ ЗАГАЛЬНОГО ФОНДУ</t>
  </si>
  <si>
    <t>8831</t>
  </si>
  <si>
    <t>Надання довгострокових кредитів індивідуальним забудовникам житла на селі</t>
  </si>
  <si>
    <t>7412</t>
  </si>
  <si>
    <t>7461</t>
  </si>
  <si>
    <t>Регулювання цін на послуги місцевого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</si>
  <si>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</si>
  <si>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13030100</t>
  </si>
  <si>
    <t>18010900</t>
  </si>
  <si>
    <t>18050300</t>
  </si>
  <si>
    <t>18050400</t>
  </si>
  <si>
    <t>21081000</t>
  </si>
  <si>
    <t>Субвенція з місцевого бюджету на здійснення переданих видатків у сфері освіти за рахунок коштів освітньої субвенції</t>
  </si>
  <si>
    <t>Цільові фонди</t>
  </si>
  <si>
    <t>Цільові фонди, утворені Верховною Радою Фвтономної Республіки Крим, органами місцевого самоврядування та місцевими органами виконавчої влади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</si>
  <si>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</si>
  <si>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</si>
  <si>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</si>
  <si>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</si>
  <si>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0180</t>
  </si>
  <si>
    <t>Інша діяльність у сфері державного управління</t>
  </si>
  <si>
    <t>0190</t>
  </si>
  <si>
    <t>Проведення місцевих виборів та референдумів, забезпечення діяльності виборчої комісії Автономної Республіки Крим</t>
  </si>
  <si>
    <t>1010</t>
  </si>
  <si>
    <t>Надання дошкільної освіти</t>
  </si>
  <si>
    <t>1070</t>
  </si>
  <si>
    <t>Надання позашкільної освіти закладами позашкільної освіти, заходи із позашкільної роботи з дітьми</t>
  </si>
  <si>
    <t>1080</t>
  </si>
  <si>
    <t>Надання спеціальної освіти мистецькими школами</t>
  </si>
  <si>
    <t>1160</t>
  </si>
  <si>
    <t>Забезпечення діяльності центрів професійного розвитку педагогічних працівників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</si>
  <si>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</si>
  <si>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</si>
  <si>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2010</t>
  </si>
  <si>
    <t>Багатопрофільна стаціонарна медична допомога населенню</t>
  </si>
  <si>
    <t>Централізовані заходи з лікування хворих на цукровий та нецукровий діабет</t>
  </si>
  <si>
    <t>3050</t>
  </si>
  <si>
    <t>Пільгове медичне обслуговування осіб, які постраждали внаслідок Чорнобильської катастрофи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</si>
  <si>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</si>
  <si>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</si>
  <si>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</si>
  <si>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</si>
  <si>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3210</t>
  </si>
  <si>
    <t>Організація та проведення громадських робіт</t>
  </si>
  <si>
    <t>1021</t>
  </si>
  <si>
    <t>Надання загальної середньої освіти закладами загальної середньої освіти</t>
  </si>
  <si>
    <t>1031</t>
  </si>
  <si>
    <t>1061</t>
  </si>
  <si>
    <t>1141</t>
  </si>
  <si>
    <t>Забезпечення діяльності інших закладів у сфері освіти</t>
  </si>
  <si>
    <t>1142</t>
  </si>
  <si>
    <t>Інші програми та заходи у сфері освіти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</si>
  <si>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</si>
  <si>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</si>
  <si>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</si>
  <si>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</si>
  <si>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</si>
  <si>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</si>
  <si>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</si>
  <si>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</si>
  <si>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</si>
  <si>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</si>
  <si>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Охорона здоров`я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</si>
  <si>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</si>
  <si>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</si>
  <si>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</si>
  <si>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</si>
  <si>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</si>
  <si>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</si>
  <si>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зв`язку</t>
  </si>
  <si>
    <t>3035</t>
  </si>
  <si>
    <t>Компенсаційні виплати за пільговий проїзд окремих категорій громадян на залізничному транспорті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</si>
  <si>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</si>
  <si>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</si>
  <si>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</si>
  <si>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</si>
  <si>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3123</t>
  </si>
  <si>
    <t>Заходи державної політики з питань сім`ї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</si>
  <si>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</si>
  <si>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</si>
  <si>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3242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</si>
  <si>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</si>
  <si>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</si>
  <si>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</si>
  <si>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</si>
  <si>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</si>
  <si>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</si>
  <si>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</si>
  <si>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</si>
  <si>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</si>
  <si>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</si>
  <si>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</si>
  <si>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</si>
  <si>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</si>
  <si>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</si>
  <si>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</si>
  <si>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</si>
  <si>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7130</t>
  </si>
  <si>
    <t>Здійснення заходів із землеустрою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</si>
  <si>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</si>
  <si>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</si>
  <si>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7610</t>
  </si>
  <si>
    <t>Сприяння розвитку малого та середнього підприємництва</t>
  </si>
  <si>
    <t>7680</t>
  </si>
  <si>
    <t>Членські внески до асоціацій органів місцевого самоврядування</t>
  </si>
  <si>
    <t>8110</t>
  </si>
  <si>
    <t>Заходи із запобігання та ліквідації надзвичайних ситуацій та наслідків стихійного лиха</t>
  </si>
  <si>
    <t>8130</t>
  </si>
  <si>
    <t>Забезпечення діяльності місцевої пожежної охорони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</si>
  <si>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</si>
  <si>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</si>
  <si>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</si>
  <si>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</si>
  <si>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8710</t>
  </si>
  <si>
    <t>Резервний фонд місцевого бюджету</t>
  </si>
  <si>
    <t>7321</t>
  </si>
  <si>
    <t>Будівництво освітніх установ та закладів</t>
  </si>
  <si>
    <t>7322</t>
  </si>
  <si>
    <t>Будівництво медичних установ та закладів</t>
  </si>
  <si>
    <t>7325</t>
  </si>
  <si>
    <t>Будівництво споруд, установ та закладів фізичної культури і спорту</t>
  </si>
  <si>
    <t>7330</t>
  </si>
  <si>
    <t>Будівництво інших об`єктів комунальної власності</t>
  </si>
  <si>
    <t>6082</t>
  </si>
  <si>
    <t>Придбання житла для окремих категорій населення відповідно до законодавства</t>
  </si>
  <si>
    <t>3133</t>
  </si>
  <si>
    <t>Інші заходи та заклади молодіжної політики</t>
  </si>
  <si>
    <t>1041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</si>
  <si>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</si>
  <si>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</si>
  <si>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</si>
  <si>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Виконання  спеціального фонду бюджету Новгород-Сіверської міської  територіальної громади                                            за 9 місяців 2021 року</t>
  </si>
  <si>
    <t>Відхилення плану звітного періоду (тис.грн)</t>
  </si>
  <si>
    <t>Надання спеціалізованої освіти мистецькими школами</t>
  </si>
  <si>
    <t>Виконання  загального фонду бюджету                                                                                                                       Новгород-Сіверської міської територіальної громади за 9 місяців 2021 року</t>
  </si>
  <si>
    <t>Виконання інвестиційних проектів в рамках здійснення заходів щодо соціально-економічного розвитку окремих територій</t>
  </si>
  <si>
    <t>Назва закладу освіти</t>
  </si>
  <si>
    <t>Всього</t>
  </si>
  <si>
    <t xml:space="preserve">    листопада 2021 року №</t>
  </si>
  <si>
    <t>Оплата праці і нарахування на заробітну плату</t>
  </si>
  <si>
    <t>Оплата комунальних послуг та енергоносіїв</t>
  </si>
  <si>
    <t>Продукти харчування</t>
  </si>
  <si>
    <t>Кількість учнів</t>
  </si>
  <si>
    <t>Поточні видатки</t>
  </si>
  <si>
    <t>Кількість дітей</t>
  </si>
  <si>
    <t>Биринський навчально-виховний комплекс «Загальноосвітня школа І-ІІІ ступенів – дошкільний навчальний заклад» Новгород-Сіверської  міської ради Чернігівської області</t>
  </si>
  <si>
    <t>Блистівський навчально-виховний комплекс Новгород-Сіверської міської ради Чернігівської області</t>
  </si>
  <si>
    <t>Вороб’ївський навчально-виховний комплекс «Загальноосвітня школа І-ІІІ ступенів – дошкільний навчальний заклад»  Новгород-Сіверської міської ради Чернігівської області</t>
  </si>
  <si>
    <t>Грем’яцька  загальноосвітня школа І-ІІІ ступенів Новгород-Сіверської міської ради Чернігівської області</t>
  </si>
  <si>
    <t>Лісконогівська філія Грем’яцької загальноосвітньої школи І-ІІІ ступенів Новгород-Сіверської міської ради Чернігівської області</t>
  </si>
  <si>
    <t>Дігтярівський навчально-виховний комплекс Новгород-Сіверської міської ради Чернігівської області</t>
  </si>
  <si>
    <t>Студинська філія Дігтярівського навчально-виховного комплексу Новгород-Сіверської міської ради Чернігівської області</t>
  </si>
  <si>
    <t>Лосківська загальноосвітня школа І-ІІ ступенів Новгород-Сіверської міської ради Чернігівської області</t>
  </si>
  <si>
    <t>Орлівський навчально-виховний комплекс «Загальноосвітня школа І-ІІІ ступенів-дитячий садок» Новгород-Сіверської міської ради Чернігівської області</t>
  </si>
  <si>
    <t xml:space="preserve">Печенюгівський навчально-виховний комплекс Новгород-Сіверської міської ради Чернігівської області </t>
  </si>
  <si>
    <t xml:space="preserve">Смяцька загальноосвітня школа І-ІІІ ступенів Новгород-Сіверської міської ради Чернігівської області </t>
  </si>
  <si>
    <t>Стахорщинська загальноосвітня школа І-ІІ ступенів Новгород-Сіверської міської ради Чернігівської області</t>
  </si>
  <si>
    <t>Чайкинський навчально-виховний комплекс Новгород-Сіверської міської ради Чернігівської області</t>
  </si>
  <si>
    <t>Будо-Вороб’ївська філія Чайкинського навчально-виховного комплексу Новгород-Сіверської міської ради Чернігівської області</t>
  </si>
  <si>
    <t>Новгород-Сіверська гімназія №1 ім. Б.Майстренка Новгород-Сіверської міської ради Чернігівської області</t>
  </si>
  <si>
    <t>Видатки на 1 учня</t>
  </si>
  <si>
    <t>Всього видатків</t>
  </si>
  <si>
    <t>Видатки на 1 дитину дошкільного віку</t>
  </si>
  <si>
    <t>Грем’яцький заклад дошкільної освіти «Сонечко»  Новгород-Сіверської міської ради Чернігівської області</t>
  </si>
  <si>
    <t>Новгород-Сіверська загальноосвітня школа І-ІІІ ступенів № 2 Новгород-Сіверської міської ради Чернігівської області</t>
  </si>
  <si>
    <t>Новгород-Сіверський дошкільний навчальний заклад  «8 Березня» Новгород-Сіверської міської ради Чернігівської області</t>
  </si>
  <si>
    <t>Новгород-Сіверський  дошкільний навчальний заклад ясла-садок «Ластівка» Новгород-Сіверської міської ради Чернігівської області</t>
  </si>
  <si>
    <t>Видатки загального фонду на утримання закладів освіти Новгород-Сіверської міської територіальної громади за 9 місяців 2021 року</t>
  </si>
  <si>
    <t>Видатки на утримання учнів (грн)</t>
  </si>
  <si>
    <t xml:space="preserve">Новгород-Сіверський навчально-виховний комплекс «дошкільний навчальний заклад - загальноосвітній навчальний заклад І ступеня» «Дзвіночок» НовгородСіверської міської ради Чернігівської області </t>
  </si>
  <si>
    <t>X</t>
  </si>
  <si>
    <t>Видатки на утримання дітей дошкільного віку (грн)</t>
  </si>
  <si>
    <t>Додаток 1          Проєкт № 59                                                 до рішення  14-ої сесії    Ногород-Сіверської міської ради  VIII скликання                                                                   листопада 2021 року №</t>
  </si>
  <si>
    <t>Додаток 2    Проєкт № 59                                                            до рішення  14-ої   сесії  Новгород-Сіверської                       міської ради  VIII скликання                                                                                                                                                    листопада  2021 року №</t>
  </si>
  <si>
    <t xml:space="preserve">Додаток № 3    Проєкт № 59                                                            до рішення  14-ої   сесії  Новгород-Сіверської  міської ради  VIII скликання                                                                           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</si>
</sst>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₽&quot;;\-#,##0&quot;₽&quot;"/>
    <numFmt numFmtId="189" formatCode="#,##0&quot;₽&quot;;[Red]\-#,##0&quot;₽&quot;"/>
    <numFmt numFmtId="190" formatCode="#,##0.00&quot;₽&quot;;\-#,##0.00&quot;₽&quot;"/>
    <numFmt numFmtId="191" formatCode="#,##0.00&quot;₽&quot;;[Red]\-#,##0.00&quot;₽&quot;"/>
    <numFmt numFmtId="192" formatCode="_-* #,##0&quot;₽&quot;_-;\-* #,##0&quot;₽&quot;_-;_-* &quot;-&quot;&quot;₽&quot;_-;_-@_-"/>
    <numFmt numFmtId="193" formatCode="_-* #,##0.00&quot;₽&quot;_-;\-* #,##0.00&quot;₽&quot;_-;_-* &quot;-&quot;??&quot;₽&quot;_-;_-@_-"/>
    <numFmt numFmtId="194" formatCode="#,##0\ &quot;грн.&quot;;\-#,##0\ &quot;грн.&quot;"/>
    <numFmt numFmtId="195" formatCode="#,##0\ &quot;грн.&quot;;[Red]\-#,##0\ &quot;грн.&quot;"/>
    <numFmt numFmtId="196" formatCode="#,##0.00\ &quot;грн.&quot;;\-#,##0.00\ &quot;грн.&quot;"/>
    <numFmt numFmtId="197" formatCode="#,##0.00\ &quot;грн.&quot;;[Red]\-#,##0.00\ &quot;грн.&quot;"/>
    <numFmt numFmtId="198" formatCode="_-* #,##0\ &quot;грн.&quot;_-;\-* #,##0\ &quot;грн.&quot;_-;_-* &quot;-&quot;\ &quot;грн.&quot;_-;_-@_-"/>
    <numFmt numFmtId="199" formatCode="_-* #,##0\ _г_р_н_._-;\-* #,##0\ _г_р_н_._-;_-* &quot;-&quot;\ _г_р_н_._-;_-@_-"/>
    <numFmt numFmtId="200" formatCode="_-* #,##0.00\ &quot;грн.&quot;_-;\-* #,##0.00\ &quot;грн.&quot;_-;_-* &quot;-&quot;??\ &quot;грн.&quot;_-;_-@_-"/>
    <numFmt numFmtId="201" formatCode="_-* #,##0.00\ _г_р_н_._-;\-* #,##0.00\ _г_р_н_._-;_-* &quot;-&quot;??\ _г_р_н_._-;_-@_-"/>
    <numFmt numFmtId="202" formatCode="0.0"/>
    <numFmt numFmtId="203" formatCode="000000"/>
    <numFmt numFmtId="204" formatCode="#,##0.0"/>
    <numFmt numFmtId="205" formatCode="#,##0.000"/>
    <numFmt numFmtId="206" formatCode="#,##0.00000"/>
    <numFmt numFmtId="207" formatCode="#,##0.000000"/>
    <numFmt numFmtId="208" formatCode="#,##0.0000"/>
    <numFmt numFmtId="209" formatCode="#,##0.00_);\-#,##0.00"/>
    <numFmt numFmtId="210" formatCode="#,##0.0000000"/>
    <numFmt numFmtId="211" formatCode="#,##0.00000_);\-#,##0.00000"/>
  </numFmts>
  <fonts count="8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sz val="12"/>
      <name val="Arial Cyr"/>
      <family val="0"/>
    </font>
    <font>
      <sz val="14"/>
      <color indexed="10"/>
      <name val="Times New Roman"/>
      <family val="1"/>
    </font>
    <font>
      <sz val="14"/>
      <color indexed="10"/>
      <name val="Arial Cyr"/>
      <family val="0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Arial Cyr"/>
      <family val="0"/>
    </font>
    <font>
      <i/>
      <sz val="16"/>
      <name val="Times New Roman"/>
      <family val="1"/>
    </font>
    <font>
      <b/>
      <sz val="16"/>
      <color indexed="10"/>
      <name val="Arial Cyr"/>
      <family val="0"/>
    </font>
    <font>
      <b/>
      <sz val="14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Helv"/>
      <family val="0"/>
    </font>
    <font>
      <sz val="15"/>
      <name val="Times New Roman"/>
      <family val="1"/>
    </font>
    <font>
      <b/>
      <sz val="15"/>
      <name val="Times New Roman"/>
      <family val="1"/>
    </font>
    <font>
      <sz val="15"/>
      <color indexed="10"/>
      <name val="Arial Cyr"/>
      <family val="0"/>
    </font>
    <font>
      <sz val="15"/>
      <name val="Arial Cyr"/>
      <family val="0"/>
    </font>
    <font>
      <b/>
      <sz val="15"/>
      <color indexed="10"/>
      <name val="Times New Roman"/>
      <family val="1"/>
    </font>
    <font>
      <b/>
      <sz val="15"/>
      <name val="Arial Cyr"/>
      <family val="0"/>
    </font>
    <font>
      <b/>
      <sz val="16"/>
      <name val="Arial Cyr"/>
      <family val="0"/>
    </font>
    <font>
      <sz val="15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9"/>
      <name val="Times New Roman"/>
      <family val="1"/>
    </font>
    <font>
      <sz val="15"/>
      <color indexed="60"/>
      <name val="Times New Roman"/>
      <family val="1"/>
    </font>
    <font>
      <i/>
      <sz val="15"/>
      <color indexed="60"/>
      <name val="Times New Roman"/>
      <family val="1"/>
    </font>
    <font>
      <i/>
      <sz val="15"/>
      <name val="Times New Roman"/>
      <family val="1"/>
    </font>
    <font>
      <sz val="15"/>
      <color indexed="60"/>
      <name val="Arial Cyr"/>
      <family val="0"/>
    </font>
    <font>
      <sz val="15"/>
      <color indexed="10"/>
      <name val="Times New Roman"/>
      <family val="1"/>
    </font>
    <font>
      <i/>
      <sz val="15"/>
      <color indexed="10"/>
      <name val="Times New Roman"/>
      <family val="1"/>
    </font>
    <font>
      <i/>
      <sz val="15"/>
      <color indexed="10"/>
      <name val="Arial Cyr"/>
      <family val="0"/>
    </font>
    <font>
      <i/>
      <sz val="15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25" fillId="3" borderId="0" applyNumberFormat="0" applyBorder="0" applyAlignment="0" applyProtection="0"/>
    <xf numFmtId="0" fontId="67" fillId="4" borderId="0" applyNumberFormat="0" applyBorder="0" applyAlignment="0" applyProtection="0"/>
    <xf numFmtId="0" fontId="25" fillId="5" borderId="0" applyNumberFormat="0" applyBorder="0" applyAlignment="0" applyProtection="0"/>
    <xf numFmtId="0" fontId="67" fillId="6" borderId="0" applyNumberFormat="0" applyBorder="0" applyAlignment="0" applyProtection="0"/>
    <xf numFmtId="0" fontId="25" fillId="7" borderId="0" applyNumberFormat="0" applyBorder="0" applyAlignment="0" applyProtection="0"/>
    <xf numFmtId="0" fontId="67" fillId="8" borderId="0" applyNumberFormat="0" applyBorder="0" applyAlignment="0" applyProtection="0"/>
    <xf numFmtId="0" fontId="25" fillId="9" borderId="0" applyNumberFormat="0" applyBorder="0" applyAlignment="0" applyProtection="0"/>
    <xf numFmtId="0" fontId="67" fillId="10" borderId="0" applyNumberFormat="0" applyBorder="0" applyAlignment="0" applyProtection="0"/>
    <xf numFmtId="0" fontId="25" fillId="11" borderId="0" applyNumberFormat="0" applyBorder="0" applyAlignment="0" applyProtection="0"/>
    <xf numFmtId="0" fontId="67" fillId="12" borderId="0" applyNumberFormat="0" applyBorder="0" applyAlignment="0" applyProtection="0"/>
    <xf numFmtId="0" fontId="25" fillId="13" borderId="0" applyNumberFormat="0" applyBorder="0" applyAlignment="0" applyProtection="0"/>
    <xf numFmtId="0" fontId="67" fillId="14" borderId="0" applyNumberFormat="0" applyBorder="0" applyAlignment="0" applyProtection="0"/>
    <xf numFmtId="0" fontId="25" fillId="15" borderId="0" applyNumberFormat="0" applyBorder="0" applyAlignment="0" applyProtection="0"/>
    <xf numFmtId="0" fontId="67" fillId="16" borderId="0" applyNumberFormat="0" applyBorder="0" applyAlignment="0" applyProtection="0"/>
    <xf numFmtId="0" fontId="25" fillId="17" borderId="0" applyNumberFormat="0" applyBorder="0" applyAlignment="0" applyProtection="0"/>
    <xf numFmtId="0" fontId="67" fillId="18" borderId="0" applyNumberFormat="0" applyBorder="0" applyAlignment="0" applyProtection="0"/>
    <xf numFmtId="0" fontId="25" fillId="19" borderId="0" applyNumberFormat="0" applyBorder="0" applyAlignment="0" applyProtection="0"/>
    <xf numFmtId="0" fontId="67" fillId="20" borderId="0" applyNumberFormat="0" applyBorder="0" applyAlignment="0" applyProtection="0"/>
    <xf numFmtId="0" fontId="25" fillId="9" borderId="0" applyNumberFormat="0" applyBorder="0" applyAlignment="0" applyProtection="0"/>
    <xf numFmtId="0" fontId="67" fillId="21" borderId="0" applyNumberFormat="0" applyBorder="0" applyAlignment="0" applyProtection="0"/>
    <xf numFmtId="0" fontId="25" fillId="15" borderId="0" applyNumberFormat="0" applyBorder="0" applyAlignment="0" applyProtection="0"/>
    <xf numFmtId="0" fontId="67" fillId="22" borderId="0" applyNumberFormat="0" applyBorder="0" applyAlignment="0" applyProtection="0"/>
    <xf numFmtId="0" fontId="25" fillId="23" borderId="0" applyNumberFormat="0" applyBorder="0" applyAlignment="0" applyProtection="0"/>
    <xf numFmtId="0" fontId="68" fillId="24" borderId="0" applyNumberFormat="0" applyBorder="0" applyAlignment="0" applyProtection="0"/>
    <xf numFmtId="0" fontId="26" fillId="25" borderId="0" applyNumberFormat="0" applyBorder="0" applyAlignment="0" applyProtection="0"/>
    <xf numFmtId="0" fontId="68" fillId="26" borderId="0" applyNumberFormat="0" applyBorder="0" applyAlignment="0" applyProtection="0"/>
    <xf numFmtId="0" fontId="26" fillId="17" borderId="0" applyNumberFormat="0" applyBorder="0" applyAlignment="0" applyProtection="0"/>
    <xf numFmtId="0" fontId="68" fillId="27" borderId="0" applyNumberFormat="0" applyBorder="0" applyAlignment="0" applyProtection="0"/>
    <xf numFmtId="0" fontId="26" fillId="19" borderId="0" applyNumberFormat="0" applyBorder="0" applyAlignment="0" applyProtection="0"/>
    <xf numFmtId="0" fontId="68" fillId="28" borderId="0" applyNumberFormat="0" applyBorder="0" applyAlignment="0" applyProtection="0"/>
    <xf numFmtId="0" fontId="26" fillId="29" borderId="0" applyNumberFormat="0" applyBorder="0" applyAlignment="0" applyProtection="0"/>
    <xf numFmtId="0" fontId="68" fillId="30" borderId="0" applyNumberFormat="0" applyBorder="0" applyAlignment="0" applyProtection="0"/>
    <xf numFmtId="0" fontId="26" fillId="31" borderId="0" applyNumberFormat="0" applyBorder="0" applyAlignment="0" applyProtection="0"/>
    <xf numFmtId="0" fontId="68" fillId="32" borderId="0" applyNumberFormat="0" applyBorder="0" applyAlignment="0" applyProtection="0"/>
    <xf numFmtId="0" fontId="26" fillId="33" borderId="0" applyNumberFormat="0" applyBorder="0" applyAlignment="0" applyProtection="0"/>
    <xf numFmtId="0" fontId="27" fillId="0" borderId="0">
      <alignment/>
      <protection/>
    </xf>
    <xf numFmtId="0" fontId="68" fillId="34" borderId="0" applyNumberFormat="0" applyBorder="0" applyAlignment="0" applyProtection="0"/>
    <xf numFmtId="0" fontId="68" fillId="35" borderId="0" applyNumberFormat="0" applyBorder="0" applyAlignment="0" applyProtection="0"/>
    <xf numFmtId="0" fontId="68" fillId="36" borderId="0" applyNumberFormat="0" applyBorder="0" applyAlignment="0" applyProtection="0"/>
    <xf numFmtId="0" fontId="68" fillId="37" borderId="0" applyNumberFormat="0" applyBorder="0" applyAlignment="0" applyProtection="0"/>
    <xf numFmtId="0" fontId="68" fillId="38" borderId="0" applyNumberFormat="0" applyBorder="0" applyAlignment="0" applyProtection="0"/>
    <xf numFmtId="0" fontId="68" fillId="39" borderId="0" applyNumberFormat="0" applyBorder="0" applyAlignment="0" applyProtection="0"/>
    <xf numFmtId="0" fontId="69" fillId="40" borderId="1" applyNumberFormat="0" applyAlignment="0" applyProtection="0"/>
    <xf numFmtId="0" fontId="70" fillId="41" borderId="2" applyNumberFormat="0" applyAlignment="0" applyProtection="0"/>
    <xf numFmtId="0" fontId="71" fillId="41" borderId="1" applyNumberFormat="0" applyAlignment="0" applyProtection="0"/>
    <xf numFmtId="0" fontId="1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75" fillId="0" borderId="6" applyNumberFormat="0" applyFill="0" applyAlignment="0" applyProtection="0"/>
    <xf numFmtId="0" fontId="76" fillId="42" borderId="7" applyNumberFormat="0" applyAlignment="0" applyProtection="0"/>
    <xf numFmtId="0" fontId="77" fillId="0" borderId="0" applyNumberFormat="0" applyFill="0" applyBorder="0" applyAlignment="0" applyProtection="0"/>
    <xf numFmtId="0" fontId="78" fillId="43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80" fillId="44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45" borderId="8" applyNumberFormat="0" applyFont="0" applyAlignment="0" applyProtection="0"/>
    <xf numFmtId="0" fontId="25" fillId="46" borderId="9" applyNumberFormat="0" applyFont="0" applyAlignment="0" applyProtection="0"/>
    <xf numFmtId="9" fontId="0" fillId="0" borderId="0" applyFont="0" applyFill="0" applyBorder="0" applyAlignment="0" applyProtection="0"/>
    <xf numFmtId="0" fontId="82" fillId="0" borderId="10" applyNumberFormat="0" applyFill="0" applyAlignment="0" applyProtection="0"/>
    <xf numFmtId="0" fontId="28" fillId="0" borderId="0">
      <alignment/>
      <protection/>
    </xf>
    <xf numFmtId="0" fontId="83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84" fillId="47" borderId="0" applyNumberFormat="0" applyBorder="0" applyAlignment="0" applyProtection="0"/>
  </cellStyleXfs>
  <cellXfs count="519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top" wrapText="1"/>
      <protection locked="0"/>
    </xf>
    <xf numFmtId="204" fontId="6" fillId="0" borderId="11" xfId="0" applyNumberFormat="1" applyFont="1" applyFill="1" applyBorder="1" applyAlignment="1" applyProtection="1">
      <alignment horizontal="center" vertical="top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0" fontId="6" fillId="0" borderId="13" xfId="0" applyFont="1" applyFill="1" applyBorder="1" applyAlignment="1" applyProtection="1">
      <alignment horizontal="right" vertical="top" wrapText="1"/>
      <protection locked="0"/>
    </xf>
    <xf numFmtId="0" fontId="9" fillId="0" borderId="14" xfId="0" applyFont="1" applyFill="1" applyBorder="1" applyAlignment="1" applyProtection="1">
      <alignment horizontal="left" vertical="top" wrapText="1"/>
      <protection hidden="1" locked="0"/>
    </xf>
    <xf numFmtId="0" fontId="9" fillId="0" borderId="15" xfId="0" applyFont="1" applyBorder="1" applyAlignment="1" applyProtection="1">
      <alignment horizontal="right" vertical="top" wrapText="1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16" xfId="0" applyFont="1" applyBorder="1" applyAlignment="1" applyProtection="1">
      <alignment horizontal="right" vertical="top" wrapText="1"/>
      <protection locked="0"/>
    </xf>
    <xf numFmtId="0" fontId="9" fillId="0" borderId="17" xfId="0" applyFont="1" applyFill="1" applyBorder="1" applyAlignment="1" applyProtection="1">
      <alignment horizontal="left" vertical="top"/>
      <protection hidden="1" locked="0"/>
    </xf>
    <xf numFmtId="0" fontId="10" fillId="0" borderId="0" xfId="0" applyFont="1" applyAlignment="1">
      <alignment/>
    </xf>
    <xf numFmtId="204" fontId="11" fillId="0" borderId="0" xfId="0" applyNumberFormat="1" applyFont="1" applyFill="1" applyBorder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204" fontId="10" fillId="0" borderId="0" xfId="0" applyNumberFormat="1" applyFont="1" applyFill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 applyProtection="1">
      <alignment horizontal="left" vertical="top" wrapText="1"/>
      <protection/>
    </xf>
    <xf numFmtId="49" fontId="9" fillId="0" borderId="16" xfId="0" applyNumberFormat="1" applyFont="1" applyFill="1" applyBorder="1" applyAlignment="1" applyProtection="1">
      <alignment horizontal="right" vertical="top"/>
      <protection/>
    </xf>
    <xf numFmtId="0" fontId="5" fillId="0" borderId="18" xfId="0" applyFont="1" applyFill="1" applyBorder="1" applyAlignment="1">
      <alignment horizontal="center" vertical="center" wrapText="1"/>
    </xf>
    <xf numFmtId="0" fontId="9" fillId="0" borderId="0" xfId="0" applyFont="1" applyFill="1" applyAlignment="1" applyProtection="1">
      <alignment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203" fontId="9" fillId="0" borderId="19" xfId="0" applyNumberFormat="1" applyFont="1" applyFill="1" applyBorder="1" applyAlignment="1" applyProtection="1">
      <alignment vertical="center" wrapText="1"/>
      <protection hidden="1"/>
    </xf>
    <xf numFmtId="203" fontId="9" fillId="0" borderId="20" xfId="0" applyNumberFormat="1" applyFont="1" applyFill="1" applyBorder="1" applyAlignment="1" applyProtection="1">
      <alignment horizontal="right" vertical="top"/>
      <protection hidden="1"/>
    </xf>
    <xf numFmtId="0" fontId="9" fillId="0" borderId="14" xfId="0" applyFont="1" applyFill="1" applyBorder="1" applyAlignment="1" applyProtection="1">
      <alignment horizontal="left" vertical="top" wrapText="1"/>
      <protection hidden="1"/>
    </xf>
    <xf numFmtId="10" fontId="9" fillId="0" borderId="14" xfId="0" applyNumberFormat="1" applyFont="1" applyFill="1" applyBorder="1" applyAlignment="1" applyProtection="1">
      <alignment horizontal="left" vertical="top" wrapText="1"/>
      <protection hidden="1"/>
    </xf>
    <xf numFmtId="203" fontId="9" fillId="0" borderId="21" xfId="0" applyNumberFormat="1" applyFont="1" applyFill="1" applyBorder="1" applyAlignment="1" applyProtection="1">
      <alignment horizontal="right" vertical="center" wrapText="1"/>
      <protection hidden="1"/>
    </xf>
    <xf numFmtId="203" fontId="6" fillId="0" borderId="21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3" xfId="0" applyNumberFormat="1" applyFont="1" applyFill="1" applyBorder="1" applyAlignment="1" applyProtection="1">
      <alignment horizontal="center" vertical="top"/>
      <protection/>
    </xf>
    <xf numFmtId="0" fontId="5" fillId="0" borderId="23" xfId="0" applyNumberFormat="1" applyFont="1" applyFill="1" applyBorder="1" applyAlignment="1" applyProtection="1">
      <alignment horizontal="left" vertical="top" wrapText="1"/>
      <protection/>
    </xf>
    <xf numFmtId="0" fontId="8" fillId="0" borderId="23" xfId="0" applyNumberFormat="1" applyFont="1" applyFill="1" applyBorder="1" applyAlignment="1" applyProtection="1">
      <alignment horizontal="center" vertical="top"/>
      <protection/>
    </xf>
    <xf numFmtId="0" fontId="6" fillId="0" borderId="23" xfId="0" applyNumberFormat="1" applyFont="1" applyFill="1" applyBorder="1" applyAlignment="1" applyProtection="1">
      <alignment horizontal="center" vertical="top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9" fillId="0" borderId="23" xfId="0" applyNumberFormat="1" applyFont="1" applyFill="1" applyBorder="1" applyAlignment="1" applyProtection="1">
      <alignment horizontal="center" vertical="top"/>
      <protection/>
    </xf>
    <xf numFmtId="0" fontId="9" fillId="0" borderId="23" xfId="0" applyNumberFormat="1" applyFont="1" applyFill="1" applyBorder="1" applyAlignment="1" applyProtection="1">
      <alignment horizontal="left" vertical="top" wrapText="1"/>
      <protection/>
    </xf>
    <xf numFmtId="49" fontId="9" fillId="0" borderId="23" xfId="0" applyNumberFormat="1" applyFont="1" applyFill="1" applyBorder="1" applyAlignment="1" applyProtection="1">
      <alignment horizontal="center" vertical="top"/>
      <protection/>
    </xf>
    <xf numFmtId="0" fontId="14" fillId="0" borderId="0" xfId="0" applyFont="1" applyAlignment="1" applyProtection="1">
      <alignment/>
      <protection locked="0"/>
    </xf>
    <xf numFmtId="0" fontId="15" fillId="0" borderId="0" xfId="0" applyFont="1" applyAlignment="1">
      <alignment/>
    </xf>
    <xf numFmtId="204" fontId="15" fillId="0" borderId="0" xfId="0" applyNumberFormat="1" applyFont="1" applyAlignment="1">
      <alignment/>
    </xf>
    <xf numFmtId="204" fontId="15" fillId="0" borderId="0" xfId="0" applyNumberFormat="1" applyFont="1" applyFill="1" applyAlignment="1">
      <alignment/>
    </xf>
    <xf numFmtId="206" fontId="15" fillId="0" borderId="0" xfId="0" applyNumberFormat="1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Fill="1" applyAlignment="1" applyProtection="1">
      <alignment/>
      <protection locked="0"/>
    </xf>
    <xf numFmtId="0" fontId="12" fillId="0" borderId="23" xfId="0" applyFont="1" applyFill="1" applyBorder="1" applyAlignment="1" applyProtection="1">
      <alignment horizontal="left" wrapText="1"/>
      <protection/>
    </xf>
    <xf numFmtId="0" fontId="12" fillId="0" borderId="23" xfId="0" applyNumberFormat="1" applyFont="1" applyFill="1" applyBorder="1" applyAlignment="1" applyProtection="1">
      <alignment horizontal="right" shrinkToFit="1"/>
      <protection/>
    </xf>
    <xf numFmtId="203" fontId="9" fillId="0" borderId="24" xfId="0" applyNumberFormat="1" applyFont="1" applyFill="1" applyBorder="1" applyAlignment="1" applyProtection="1">
      <alignment horizontal="right" vertical="top" wrapText="1"/>
      <protection hidden="1"/>
    </xf>
    <xf numFmtId="0" fontId="9" fillId="0" borderId="25" xfId="0" applyFont="1" applyFill="1" applyBorder="1" applyAlignment="1" applyProtection="1">
      <alignment horizontal="left" vertical="top" wrapText="1"/>
      <protection hidden="1"/>
    </xf>
    <xf numFmtId="0" fontId="6" fillId="0" borderId="26" xfId="0" applyNumberFormat="1" applyFont="1" applyFill="1" applyBorder="1" applyAlignment="1" applyProtection="1">
      <alignment horizontal="right" shrinkToFit="1"/>
      <protection/>
    </xf>
    <xf numFmtId="0" fontId="6" fillId="0" borderId="26" xfId="0" applyFont="1" applyFill="1" applyBorder="1" applyAlignment="1" applyProtection="1">
      <alignment horizontal="center" wrapText="1"/>
      <protection/>
    </xf>
    <xf numFmtId="0" fontId="6" fillId="7" borderId="21" xfId="0" applyNumberFormat="1" applyFont="1" applyFill="1" applyBorder="1" applyAlignment="1" applyProtection="1">
      <alignment horizontal="right" shrinkToFit="1"/>
      <protection/>
    </xf>
    <xf numFmtId="49" fontId="9" fillId="0" borderId="27" xfId="0" applyNumberFormat="1" applyFont="1" applyFill="1" applyBorder="1" applyAlignment="1" applyProtection="1">
      <alignment horizontal="right" vertical="center" wrapText="1"/>
      <protection hidden="1"/>
    </xf>
    <xf numFmtId="49" fontId="9" fillId="0" borderId="28" xfId="0" applyNumberFormat="1" applyFont="1" applyFill="1" applyBorder="1" applyAlignment="1" applyProtection="1">
      <alignment horizontal="left" vertical="center" wrapText="1"/>
      <protection hidden="1"/>
    </xf>
    <xf numFmtId="0" fontId="6" fillId="7" borderId="29" xfId="0" applyFont="1" applyFill="1" applyBorder="1" applyAlignment="1" applyProtection="1">
      <alignment horizontal="center" wrapText="1"/>
      <protection/>
    </xf>
    <xf numFmtId="0" fontId="8" fillId="0" borderId="26" xfId="0" applyFont="1" applyFill="1" applyBorder="1" applyAlignment="1">
      <alignment horizontal="left" wrapText="1"/>
    </xf>
    <xf numFmtId="0" fontId="8" fillId="0" borderId="30" xfId="0" applyNumberFormat="1" applyFont="1" applyFill="1" applyBorder="1" applyAlignment="1" applyProtection="1">
      <alignment horizontal="center" vertical="top"/>
      <protection/>
    </xf>
    <xf numFmtId="0" fontId="8" fillId="0" borderId="14" xfId="0" applyNumberFormat="1" applyFont="1" applyFill="1" applyBorder="1" applyAlignment="1">
      <alignment horizontal="left" wrapText="1"/>
    </xf>
    <xf numFmtId="0" fontId="17" fillId="0" borderId="0" xfId="0" applyFont="1" applyAlignment="1" applyProtection="1">
      <alignment/>
      <protection locked="0"/>
    </xf>
    <xf numFmtId="204" fontId="18" fillId="0" borderId="23" xfId="0" applyNumberFormat="1" applyFont="1" applyFill="1" applyBorder="1" applyAlignment="1">
      <alignment horizontal="right" wrapText="1" shrinkToFit="1"/>
    </xf>
    <xf numFmtId="204" fontId="17" fillId="0" borderId="0" xfId="0" applyNumberFormat="1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204" fontId="18" fillId="0" borderId="17" xfId="0" applyNumberFormat="1" applyFont="1" applyFill="1" applyBorder="1" applyAlignment="1">
      <alignment horizontal="right" wrapText="1" shrinkToFit="1"/>
    </xf>
    <xf numFmtId="204" fontId="18" fillId="0" borderId="14" xfId="0" applyNumberFormat="1" applyFont="1" applyFill="1" applyBorder="1" applyAlignment="1">
      <alignment horizontal="right"/>
    </xf>
    <xf numFmtId="0" fontId="17" fillId="0" borderId="0" xfId="0" applyFont="1" applyAlignment="1" applyProtection="1">
      <alignment vertical="center"/>
      <protection locked="0"/>
    </xf>
    <xf numFmtId="205" fontId="17" fillId="0" borderId="0" xfId="0" applyNumberFormat="1" applyFont="1" applyAlignment="1" applyProtection="1">
      <alignment/>
      <protection locked="0"/>
    </xf>
    <xf numFmtId="204" fontId="17" fillId="0" borderId="0" xfId="0" applyNumberFormat="1" applyFont="1" applyFill="1" applyBorder="1" applyAlignment="1" applyProtection="1">
      <alignment vertical="top" wrapText="1"/>
      <protection locked="0"/>
    </xf>
    <xf numFmtId="204" fontId="17" fillId="0" borderId="31" xfId="0" applyNumberFormat="1" applyFont="1" applyFill="1" applyBorder="1" applyAlignment="1" applyProtection="1">
      <alignment vertical="center" wrapText="1"/>
      <protection hidden="1"/>
    </xf>
    <xf numFmtId="204" fontId="17" fillId="0" borderId="11" xfId="0" applyNumberFormat="1" applyFont="1" applyFill="1" applyBorder="1" applyAlignment="1" applyProtection="1">
      <alignment vertical="center" wrapText="1"/>
      <protection hidden="1"/>
    </xf>
    <xf numFmtId="204" fontId="17" fillId="0" borderId="32" xfId="0" applyNumberFormat="1" applyFont="1" applyFill="1" applyBorder="1" applyAlignment="1" applyProtection="1">
      <alignment vertical="center" wrapText="1"/>
      <protection hidden="1"/>
    </xf>
    <xf numFmtId="204" fontId="19" fillId="0" borderId="33" xfId="77" applyNumberFormat="1" applyFont="1" applyFill="1" applyBorder="1" applyAlignment="1">
      <alignment vertical="center" wrapText="1"/>
      <protection/>
    </xf>
    <xf numFmtId="0" fontId="20" fillId="0" borderId="0" xfId="0" applyFont="1" applyFill="1" applyAlignment="1">
      <alignment vertical="center"/>
    </xf>
    <xf numFmtId="0" fontId="20" fillId="0" borderId="0" xfId="0" applyFont="1" applyAlignment="1">
      <alignment/>
    </xf>
    <xf numFmtId="204" fontId="20" fillId="0" borderId="0" xfId="0" applyNumberFormat="1" applyFont="1" applyAlignment="1">
      <alignment/>
    </xf>
    <xf numFmtId="204" fontId="20" fillId="0" borderId="0" xfId="0" applyNumberFormat="1" applyFont="1" applyAlignment="1">
      <alignment vertical="center"/>
    </xf>
    <xf numFmtId="204" fontId="20" fillId="0" borderId="0" xfId="0" applyNumberFormat="1" applyFont="1" applyFill="1" applyAlignment="1">
      <alignment vertical="center"/>
    </xf>
    <xf numFmtId="204" fontId="19" fillId="0" borderId="22" xfId="0" applyNumberFormat="1" applyFont="1" applyFill="1" applyBorder="1" applyAlignment="1" applyProtection="1">
      <alignment horizontal="right" vertical="center" wrapText="1"/>
      <protection hidden="1"/>
    </xf>
    <xf numFmtId="204" fontId="19" fillId="0" borderId="11" xfId="0" applyNumberFormat="1" applyFont="1" applyFill="1" applyBorder="1" applyAlignment="1" applyProtection="1">
      <alignment horizontal="right" vertical="center" wrapText="1"/>
      <protection hidden="1"/>
    </xf>
    <xf numFmtId="0" fontId="20" fillId="0" borderId="0" xfId="0" applyFont="1" applyAlignment="1">
      <alignment vertical="center"/>
    </xf>
    <xf numFmtId="204" fontId="17" fillId="0" borderId="17" xfId="0" applyNumberFormat="1" applyFont="1" applyFill="1" applyBorder="1" applyAlignment="1">
      <alignment horizontal="right" wrapText="1" shrinkToFit="1"/>
    </xf>
    <xf numFmtId="204" fontId="17" fillId="0" borderId="34" xfId="0" applyNumberFormat="1" applyFont="1" applyFill="1" applyBorder="1" applyAlignment="1">
      <alignment horizontal="right" wrapText="1" shrinkToFit="1"/>
    </xf>
    <xf numFmtId="204" fontId="16" fillId="0" borderId="13" xfId="0" applyNumberFormat="1" applyFont="1" applyBorder="1" applyAlignment="1">
      <alignment horizontal="right" vertical="center" wrapText="1"/>
    </xf>
    <xf numFmtId="0" fontId="16" fillId="0" borderId="23" xfId="0" applyFont="1" applyFill="1" applyBorder="1" applyAlignment="1">
      <alignment horizontal="right" vertical="center" wrapText="1"/>
    </xf>
    <xf numFmtId="202" fontId="16" fillId="0" borderId="23" xfId="0" applyNumberFormat="1" applyFont="1" applyFill="1" applyBorder="1" applyAlignment="1">
      <alignment horizontal="right" vertical="center" wrapText="1"/>
    </xf>
    <xf numFmtId="204" fontId="18" fillId="0" borderId="23" xfId="0" applyNumberFormat="1" applyFont="1" applyFill="1" applyBorder="1" applyAlignment="1">
      <alignment horizontal="right" vertical="center" wrapText="1"/>
    </xf>
    <xf numFmtId="0" fontId="18" fillId="0" borderId="23" xfId="0" applyFont="1" applyFill="1" applyBorder="1" applyAlignment="1">
      <alignment horizontal="right" vertical="center" wrapText="1"/>
    </xf>
    <xf numFmtId="202" fontId="18" fillId="0" borderId="23" xfId="0" applyNumberFormat="1" applyFont="1" applyFill="1" applyBorder="1" applyAlignment="1">
      <alignment horizontal="right" vertical="center" wrapText="1"/>
    </xf>
    <xf numFmtId="204" fontId="18" fillId="0" borderId="17" xfId="0" applyNumberFormat="1" applyFont="1" applyFill="1" applyBorder="1" applyAlignment="1" applyProtection="1">
      <alignment horizontal="right" vertical="center" wrapText="1"/>
      <protection locked="0"/>
    </xf>
    <xf numFmtId="202" fontId="18" fillId="0" borderId="17" xfId="0" applyNumberFormat="1" applyFont="1" applyFill="1" applyBorder="1" applyAlignment="1" applyProtection="1">
      <alignment horizontal="right" vertical="center" wrapText="1"/>
      <protection locked="0"/>
    </xf>
    <xf numFmtId="204" fontId="18" fillId="0" borderId="23" xfId="0" applyNumberFormat="1" applyFont="1" applyFill="1" applyBorder="1" applyAlignment="1" applyProtection="1">
      <alignment horizontal="right"/>
      <protection hidden="1" locked="0"/>
    </xf>
    <xf numFmtId="204" fontId="18" fillId="7" borderId="23" xfId="0" applyNumberFormat="1" applyFont="1" applyFill="1" applyBorder="1" applyAlignment="1">
      <alignment horizontal="right" wrapText="1" shrinkToFit="1"/>
    </xf>
    <xf numFmtId="204" fontId="17" fillId="0" borderId="14" xfId="0" applyNumberFormat="1" applyFont="1" applyFill="1" applyBorder="1" applyAlignment="1" applyProtection="1">
      <alignment horizontal="right"/>
      <protection hidden="1" locked="0"/>
    </xf>
    <xf numFmtId="204" fontId="18" fillId="7" borderId="32" xfId="0" applyNumberFormat="1" applyFont="1" applyFill="1" applyBorder="1" applyAlignment="1" applyProtection="1">
      <alignment horizontal="right"/>
      <protection hidden="1" locked="0"/>
    </xf>
    <xf numFmtId="204" fontId="18" fillId="0" borderId="14" xfId="0" applyNumberFormat="1" applyFont="1" applyFill="1" applyBorder="1" applyAlignment="1" applyProtection="1">
      <alignment horizontal="right"/>
      <protection hidden="1" locked="0"/>
    </xf>
    <xf numFmtId="204" fontId="18" fillId="0" borderId="35" xfId="0" applyNumberFormat="1" applyFont="1" applyFill="1" applyBorder="1" applyAlignment="1">
      <alignment horizontal="right" wrapText="1" shrinkToFit="1"/>
    </xf>
    <xf numFmtId="204" fontId="18" fillId="0" borderId="11" xfId="0" applyNumberFormat="1" applyFont="1" applyFill="1" applyBorder="1" applyAlignment="1" applyProtection="1">
      <alignment vertical="center" wrapText="1"/>
      <protection hidden="1"/>
    </xf>
    <xf numFmtId="204" fontId="18" fillId="0" borderId="13" xfId="0" applyNumberFormat="1" applyFont="1" applyFill="1" applyBorder="1" applyAlignment="1" applyProtection="1">
      <alignment vertical="center" wrapText="1"/>
      <protection hidden="1"/>
    </xf>
    <xf numFmtId="204" fontId="18" fillId="0" borderId="36" xfId="0" applyNumberFormat="1" applyFont="1" applyFill="1" applyBorder="1" applyAlignment="1" applyProtection="1">
      <alignment horizontal="right" wrapText="1"/>
      <protection hidden="1"/>
    </xf>
    <xf numFmtId="204" fontId="18" fillId="0" borderId="37" xfId="0" applyNumberFormat="1" applyFont="1" applyFill="1" applyBorder="1" applyAlignment="1" applyProtection="1">
      <alignment horizontal="right" vertical="center"/>
      <protection hidden="1"/>
    </xf>
    <xf numFmtId="204" fontId="19" fillId="0" borderId="18" xfId="0" applyNumberFormat="1" applyFont="1" applyFill="1" applyBorder="1" applyAlignment="1" applyProtection="1">
      <alignment horizontal="right" vertical="center" wrapText="1"/>
      <protection hidden="1"/>
    </xf>
    <xf numFmtId="204" fontId="17" fillId="0" borderId="38" xfId="0" applyNumberFormat="1" applyFont="1" applyFill="1" applyBorder="1" applyAlignment="1" applyProtection="1">
      <alignment horizontal="right" wrapText="1"/>
      <protection hidden="1"/>
    </xf>
    <xf numFmtId="204" fontId="17" fillId="0" borderId="25" xfId="0" applyNumberFormat="1" applyFont="1" applyFill="1" applyBorder="1" applyAlignment="1" applyProtection="1">
      <alignment horizontal="right" wrapText="1"/>
      <protection hidden="1"/>
    </xf>
    <xf numFmtId="204" fontId="17" fillId="0" borderId="39" xfId="0" applyNumberFormat="1" applyFont="1" applyFill="1" applyBorder="1" applyAlignment="1" applyProtection="1">
      <alignment horizontal="right" wrapText="1"/>
      <protection hidden="1"/>
    </xf>
    <xf numFmtId="204" fontId="17" fillId="0" borderId="30" xfId="0" applyNumberFormat="1" applyFont="1" applyFill="1" applyBorder="1" applyAlignment="1" applyProtection="1">
      <alignment horizontal="right"/>
      <protection hidden="1"/>
    </xf>
    <xf numFmtId="204" fontId="17" fillId="0" borderId="14" xfId="0" applyNumberFormat="1" applyFont="1" applyFill="1" applyBorder="1" applyAlignment="1" applyProtection="1">
      <alignment horizontal="right"/>
      <protection hidden="1"/>
    </xf>
    <xf numFmtId="204" fontId="17" fillId="0" borderId="40" xfId="0" applyNumberFormat="1" applyFont="1" applyFill="1" applyBorder="1" applyAlignment="1" applyProtection="1">
      <alignment horizontal="right"/>
      <protection hidden="1"/>
    </xf>
    <xf numFmtId="204" fontId="18" fillId="0" borderId="41" xfId="0" applyNumberFormat="1" applyFont="1" applyFill="1" applyBorder="1" applyAlignment="1">
      <alignment horizontal="right"/>
    </xf>
    <xf numFmtId="0" fontId="9" fillId="0" borderId="0" xfId="0" applyFont="1" applyAlignment="1">
      <alignment wrapText="1"/>
    </xf>
    <xf numFmtId="0" fontId="9" fillId="0" borderId="0" xfId="0" applyFont="1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6" fillId="48" borderId="22" xfId="0" applyFont="1" applyFill="1" applyBorder="1" applyAlignment="1">
      <alignment horizontal="right" vertical="center" wrapText="1"/>
    </xf>
    <xf numFmtId="202" fontId="16" fillId="48" borderId="22" xfId="0" applyNumberFormat="1" applyFont="1" applyFill="1" applyBorder="1" applyAlignment="1">
      <alignment horizontal="right" vertical="center" wrapText="1"/>
    </xf>
    <xf numFmtId="204" fontId="16" fillId="48" borderId="13" xfId="0" applyNumberFormat="1" applyFont="1" applyFill="1" applyBorder="1" applyAlignment="1">
      <alignment horizontal="right" vertical="center" wrapText="1"/>
    </xf>
    <xf numFmtId="0" fontId="6" fillId="48" borderId="12" xfId="0" applyNumberFormat="1" applyFont="1" applyFill="1" applyBorder="1" applyAlignment="1" applyProtection="1">
      <alignment horizontal="right" shrinkToFit="1"/>
      <protection/>
    </xf>
    <xf numFmtId="0" fontId="6" fillId="48" borderId="22" xfId="0" applyFont="1" applyFill="1" applyBorder="1" applyAlignment="1" applyProtection="1">
      <alignment horizontal="center" wrapText="1"/>
      <protection/>
    </xf>
    <xf numFmtId="0" fontId="6" fillId="48" borderId="11" xfId="0" applyFont="1" applyFill="1" applyBorder="1" applyAlignment="1" applyProtection="1">
      <alignment horizontal="center" wrapText="1"/>
      <protection/>
    </xf>
    <xf numFmtId="204" fontId="16" fillId="48" borderId="11" xfId="0" applyNumberFormat="1" applyFont="1" applyFill="1" applyBorder="1" applyAlignment="1">
      <alignment horizontal="right" wrapText="1" shrinkToFit="1"/>
    </xf>
    <xf numFmtId="204" fontId="16" fillId="48" borderId="13" xfId="0" applyNumberFormat="1" applyFont="1" applyFill="1" applyBorder="1" applyAlignment="1">
      <alignment horizontal="right" wrapText="1" shrinkToFit="1"/>
    </xf>
    <xf numFmtId="204" fontId="19" fillId="48" borderId="28" xfId="0" applyNumberFormat="1" applyFont="1" applyFill="1" applyBorder="1" applyAlignment="1">
      <alignment horizontal="right" wrapText="1" shrinkToFit="1"/>
    </xf>
    <xf numFmtId="204" fontId="18" fillId="48" borderId="23" xfId="0" applyNumberFormat="1" applyFont="1" applyFill="1" applyBorder="1" applyAlignment="1">
      <alignment horizontal="right" wrapText="1" shrinkToFit="1"/>
    </xf>
    <xf numFmtId="0" fontId="9" fillId="0" borderId="23" xfId="0" applyNumberFormat="1" applyFont="1" applyFill="1" applyBorder="1" applyAlignment="1" applyProtection="1">
      <alignment horizontal="center" vertical="center" shrinkToFit="1"/>
      <protection/>
    </xf>
    <xf numFmtId="0" fontId="9" fillId="0" borderId="23" xfId="0" applyFont="1" applyFill="1" applyBorder="1" applyAlignment="1" applyProtection="1">
      <alignment horizontal="left" wrapText="1"/>
      <protection/>
    </xf>
    <xf numFmtId="204" fontId="9" fillId="0" borderId="23" xfId="0" applyNumberFormat="1" applyFont="1" applyFill="1" applyBorder="1" applyAlignment="1">
      <alignment horizontal="right" wrapText="1" shrinkToFit="1"/>
    </xf>
    <xf numFmtId="204" fontId="9" fillId="0" borderId="23" xfId="0" applyNumberFormat="1" applyFont="1" applyFill="1" applyBorder="1" applyAlignment="1" applyProtection="1">
      <alignment horizontal="right"/>
      <protection hidden="1" locked="0"/>
    </xf>
    <xf numFmtId="204" fontId="6" fillId="0" borderId="26" xfId="0" applyNumberFormat="1" applyFont="1" applyFill="1" applyBorder="1" applyAlignment="1">
      <alignment horizontal="right" wrapText="1" shrinkToFit="1"/>
    </xf>
    <xf numFmtId="49" fontId="9" fillId="0" borderId="17" xfId="0" applyNumberFormat="1" applyFont="1" applyFill="1" applyBorder="1" applyAlignment="1" applyProtection="1">
      <alignment horizontal="center" vertical="top"/>
      <protection/>
    </xf>
    <xf numFmtId="0" fontId="9" fillId="0" borderId="17" xfId="0" applyNumberFormat="1" applyFont="1" applyFill="1" applyBorder="1" applyAlignment="1" applyProtection="1">
      <alignment horizontal="left" vertical="top" wrapText="1"/>
      <protection/>
    </xf>
    <xf numFmtId="0" fontId="9" fillId="48" borderId="12" xfId="0" applyFont="1" applyFill="1" applyBorder="1" applyAlignment="1" applyProtection="1">
      <alignment horizontal="right" vertical="center" wrapText="1"/>
      <protection locked="0"/>
    </xf>
    <xf numFmtId="0" fontId="6" fillId="48" borderId="11" xfId="0" applyFont="1" applyFill="1" applyBorder="1" applyAlignment="1" applyProtection="1">
      <alignment horizontal="center" vertical="center" wrapText="1"/>
      <protection hidden="1"/>
    </xf>
    <xf numFmtId="204" fontId="16" fillId="48" borderId="11" xfId="0" applyNumberFormat="1" applyFont="1" applyFill="1" applyBorder="1" applyAlignment="1" applyProtection="1">
      <alignment vertical="center" wrapText="1"/>
      <protection/>
    </xf>
    <xf numFmtId="204" fontId="16" fillId="48" borderId="13" xfId="0" applyNumberFormat="1" applyFont="1" applyFill="1" applyBorder="1" applyAlignment="1" applyProtection="1">
      <alignment vertical="center" wrapText="1"/>
      <protection/>
    </xf>
    <xf numFmtId="203" fontId="6" fillId="49" borderId="12" xfId="0" applyNumberFormat="1" applyFont="1" applyFill="1" applyBorder="1" applyAlignment="1" applyProtection="1">
      <alignment horizontal="center" vertical="center"/>
      <protection hidden="1" locked="0"/>
    </xf>
    <xf numFmtId="0" fontId="6" fillId="49" borderId="11" xfId="0" applyFont="1" applyFill="1" applyBorder="1" applyAlignment="1" applyProtection="1">
      <alignment horizontal="center" vertical="center" wrapText="1"/>
      <protection hidden="1" locked="0"/>
    </xf>
    <xf numFmtId="204" fontId="16" fillId="49" borderId="11" xfId="0" applyNumberFormat="1" applyFont="1" applyFill="1" applyBorder="1" applyAlignment="1" applyProtection="1">
      <alignment vertical="center"/>
      <protection hidden="1"/>
    </xf>
    <xf numFmtId="204" fontId="16" fillId="49" borderId="13" xfId="0" applyNumberFormat="1" applyFont="1" applyFill="1" applyBorder="1" applyAlignment="1" applyProtection="1">
      <alignment horizontal="right" vertical="center"/>
      <protection hidden="1"/>
    </xf>
    <xf numFmtId="0" fontId="16" fillId="48" borderId="12" xfId="0" applyNumberFormat="1" applyFont="1" applyFill="1" applyBorder="1" applyAlignment="1" applyProtection="1">
      <alignment horizontal="right" shrinkToFit="1"/>
      <protection/>
    </xf>
    <xf numFmtId="0" fontId="16" fillId="48" borderId="22" xfId="0" applyFont="1" applyFill="1" applyBorder="1" applyAlignment="1" applyProtection="1">
      <alignment horizontal="center" vertical="center" wrapText="1"/>
      <protection/>
    </xf>
    <xf numFmtId="0" fontId="16" fillId="0" borderId="42" xfId="0" applyFont="1" applyFill="1" applyBorder="1" applyAlignment="1" applyProtection="1">
      <alignment horizontal="center" vertical="center" wrapText="1"/>
      <protection locked="0"/>
    </xf>
    <xf numFmtId="0" fontId="16" fillId="0" borderId="26" xfId="0" applyFont="1" applyFill="1" applyBorder="1" applyAlignment="1" applyProtection="1">
      <alignment horizontal="left" vertical="top" wrapText="1"/>
      <protection locked="0"/>
    </xf>
    <xf numFmtId="49" fontId="18" fillId="0" borderId="23" xfId="0" applyNumberFormat="1" applyFont="1" applyFill="1" applyBorder="1" applyAlignment="1" applyProtection="1">
      <alignment horizontal="right" vertical="top"/>
      <protection/>
    </xf>
    <xf numFmtId="0" fontId="18" fillId="0" borderId="23" xfId="0" applyFont="1" applyFill="1" applyBorder="1" applyAlignment="1" applyProtection="1">
      <alignment horizontal="left" vertical="top" wrapText="1"/>
      <protection/>
    </xf>
    <xf numFmtId="0" fontId="16" fillId="0" borderId="23" xfId="0" applyNumberFormat="1" applyFont="1" applyFill="1" applyBorder="1" applyAlignment="1" applyProtection="1">
      <alignment horizontal="center" vertical="top"/>
      <protection/>
    </xf>
    <xf numFmtId="0" fontId="16" fillId="0" borderId="23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 horizontal="center" vertical="top"/>
      <protection/>
    </xf>
    <xf numFmtId="0" fontId="21" fillId="0" borderId="23" xfId="0" applyFont="1" applyBorder="1" applyAlignment="1">
      <alignment wrapText="1"/>
    </xf>
    <xf numFmtId="0" fontId="18" fillId="0" borderId="23" xfId="0" applyNumberFormat="1" applyFont="1" applyFill="1" applyBorder="1" applyAlignment="1" applyProtection="1">
      <alignment horizontal="center" vertical="center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Font="1" applyBorder="1" applyAlignment="1">
      <alignment wrapText="1"/>
    </xf>
    <xf numFmtId="49" fontId="18" fillId="0" borderId="23" xfId="0" applyNumberFormat="1" applyFont="1" applyFill="1" applyBorder="1" applyAlignment="1" applyProtection="1">
      <alignment horizontal="center" vertical="center"/>
      <protection/>
    </xf>
    <xf numFmtId="0" fontId="18" fillId="0" borderId="23" xfId="0" applyFont="1" applyBorder="1" applyAlignment="1">
      <alignment horizontal="center" vertical="center" wrapText="1"/>
    </xf>
    <xf numFmtId="0" fontId="16" fillId="0" borderId="23" xfId="0" applyFont="1" applyBorder="1" applyAlignment="1">
      <alignment/>
    </xf>
    <xf numFmtId="0" fontId="16" fillId="0" borderId="23" xfId="0" applyFont="1" applyBorder="1" applyAlignment="1">
      <alignment wrapText="1"/>
    </xf>
    <xf numFmtId="0" fontId="18" fillId="0" borderId="23" xfId="0" applyFont="1" applyBorder="1" applyAlignment="1">
      <alignment/>
    </xf>
    <xf numFmtId="49" fontId="18" fillId="0" borderId="23" xfId="0" applyNumberFormat="1" applyFont="1" applyFill="1" applyBorder="1" applyAlignment="1" applyProtection="1">
      <alignment horizontal="center" vertical="top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3" xfId="0" applyNumberFormat="1" applyFont="1" applyFill="1" applyBorder="1" applyAlignment="1" applyProtection="1">
      <alignment horizontal="center" vertical="center"/>
      <protection/>
    </xf>
    <xf numFmtId="0" fontId="16" fillId="0" borderId="23" xfId="0" applyNumberFormat="1" applyFont="1" applyFill="1" applyBorder="1" applyAlignment="1" applyProtection="1">
      <alignment horizontal="left" vertical="center" wrapText="1"/>
      <protection/>
    </xf>
    <xf numFmtId="0" fontId="16" fillId="7" borderId="12" xfId="0" applyNumberFormat="1" applyFont="1" applyFill="1" applyBorder="1" applyAlignment="1" applyProtection="1">
      <alignment horizontal="right" shrinkToFit="1"/>
      <protection/>
    </xf>
    <xf numFmtId="49" fontId="18" fillId="0" borderId="17" xfId="0" applyNumberFormat="1" applyFont="1" applyFill="1" applyBorder="1" applyAlignment="1" applyProtection="1">
      <alignment horizontal="center" vertical="center"/>
      <protection/>
    </xf>
    <xf numFmtId="0" fontId="16" fillId="7" borderId="22" xfId="0" applyFont="1" applyFill="1" applyBorder="1" applyAlignment="1" applyProtection="1">
      <alignment horizontal="center" vertical="center" wrapText="1"/>
      <protection/>
    </xf>
    <xf numFmtId="0" fontId="16" fillId="0" borderId="26" xfId="0" applyNumberFormat="1" applyFont="1" applyFill="1" applyBorder="1" applyAlignment="1" applyProtection="1">
      <alignment horizontal="center" vertical="top"/>
      <protection/>
    </xf>
    <xf numFmtId="0" fontId="16" fillId="0" borderId="26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Font="1" applyBorder="1" applyAlignment="1">
      <alignment wrapText="1"/>
    </xf>
    <xf numFmtId="0" fontId="18" fillId="0" borderId="23" xfId="0" applyFont="1" applyBorder="1" applyAlignment="1">
      <alignment horizontal="center" vertical="center"/>
    </xf>
    <xf numFmtId="49" fontId="16" fillId="0" borderId="23" xfId="0" applyNumberFormat="1" applyFont="1" applyFill="1" applyBorder="1" applyAlignment="1" applyProtection="1">
      <alignment horizontal="center" vertical="center"/>
      <protection/>
    </xf>
    <xf numFmtId="0" fontId="16" fillId="0" borderId="30" xfId="0" applyFont="1" applyFill="1" applyBorder="1" applyAlignment="1" applyProtection="1">
      <alignment horizontal="left" wrapText="1"/>
      <protection/>
    </xf>
    <xf numFmtId="0" fontId="18" fillId="0" borderId="0" xfId="0" applyFont="1" applyAlignment="1" applyProtection="1">
      <alignment vertical="center"/>
      <protection locked="0"/>
    </xf>
    <xf numFmtId="0" fontId="18" fillId="0" borderId="23" xfId="78" applyFont="1" applyBorder="1" applyAlignment="1">
      <alignment vertical="center" wrapText="1"/>
      <protection/>
    </xf>
    <xf numFmtId="0" fontId="18" fillId="0" borderId="23" xfId="0" applyNumberFormat="1" applyFont="1" applyBorder="1" applyAlignment="1">
      <alignment wrapText="1"/>
    </xf>
    <xf numFmtId="0" fontId="16" fillId="0" borderId="0" xfId="0" applyFont="1" applyAlignment="1" applyProtection="1">
      <alignment/>
      <protection locked="0"/>
    </xf>
    <xf numFmtId="0" fontId="16" fillId="0" borderId="23" xfId="0" applyNumberFormat="1" applyFont="1" applyFill="1" applyBorder="1" applyAlignment="1" applyProtection="1">
      <alignment horizontal="center" vertical="center" shrinkToFit="1"/>
      <protection/>
    </xf>
    <xf numFmtId="0" fontId="16" fillId="0" borderId="23" xfId="0" applyFont="1" applyBorder="1" applyAlignment="1">
      <alignment horizontal="center" vertical="center"/>
    </xf>
    <xf numFmtId="204" fontId="16" fillId="0" borderId="14" xfId="0" applyNumberFormat="1" applyFont="1" applyFill="1" applyBorder="1" applyAlignment="1">
      <alignment horizontal="center" vertical="center" wrapText="1" shrinkToFit="1"/>
    </xf>
    <xf numFmtId="204" fontId="16" fillId="0" borderId="11" xfId="0" applyNumberFormat="1" applyFont="1" applyFill="1" applyBorder="1" applyAlignment="1">
      <alignment horizontal="center" vertical="center" wrapText="1" shrinkToFit="1"/>
    </xf>
    <xf numFmtId="204" fontId="16" fillId="0" borderId="18" xfId="0" applyNumberFormat="1" applyFont="1" applyFill="1" applyBorder="1" applyAlignment="1">
      <alignment horizontal="center" vertical="center" wrapText="1" shrinkToFit="1"/>
    </xf>
    <xf numFmtId="204" fontId="16" fillId="0" borderId="26" xfId="0" applyNumberFormat="1" applyFont="1" applyFill="1" applyBorder="1" applyAlignment="1" applyProtection="1">
      <alignment horizontal="center" vertical="center" wrapText="1"/>
      <protection/>
    </xf>
    <xf numFmtId="204" fontId="18" fillId="0" borderId="26" xfId="0" applyNumberFormat="1" applyFont="1" applyFill="1" applyBorder="1" applyAlignment="1" applyProtection="1">
      <alignment horizontal="center" vertical="center" wrapText="1"/>
      <protection/>
    </xf>
    <xf numFmtId="204" fontId="18" fillId="0" borderId="11" xfId="0" applyNumberFormat="1" applyFont="1" applyFill="1" applyBorder="1" applyAlignment="1">
      <alignment horizontal="center" vertical="center" wrapText="1" shrinkToFit="1"/>
    </xf>
    <xf numFmtId="204" fontId="18" fillId="0" borderId="18" xfId="0" applyNumberFormat="1" applyFont="1" applyFill="1" applyBorder="1" applyAlignment="1">
      <alignment horizontal="center" vertical="center" wrapText="1" shrinkToFit="1"/>
    </xf>
    <xf numFmtId="204" fontId="18" fillId="0" borderId="23" xfId="0" applyNumberFormat="1" applyFont="1" applyFill="1" applyBorder="1" applyAlignment="1" applyProtection="1">
      <alignment horizontal="center" vertical="center"/>
      <protection/>
    </xf>
    <xf numFmtId="204" fontId="18" fillId="0" borderId="23" xfId="0" applyNumberFormat="1" applyFont="1" applyFill="1" applyBorder="1" applyAlignment="1">
      <alignment horizontal="center" vertical="center"/>
    </xf>
    <xf numFmtId="204" fontId="16" fillId="0" borderId="23" xfId="0" applyNumberFormat="1" applyFont="1" applyFill="1" applyBorder="1" applyAlignment="1" applyProtection="1">
      <alignment horizontal="center" vertical="center" wrapText="1"/>
      <protection/>
    </xf>
    <xf numFmtId="204" fontId="18" fillId="0" borderId="23" xfId="0" applyNumberFormat="1" applyFont="1" applyFill="1" applyBorder="1" applyAlignment="1" applyProtection="1">
      <alignment horizontal="center" vertical="center" wrapText="1"/>
      <protection/>
    </xf>
    <xf numFmtId="204" fontId="16" fillId="0" borderId="23" xfId="0" applyNumberFormat="1" applyFont="1" applyFill="1" applyBorder="1" applyAlignment="1" applyProtection="1">
      <alignment horizontal="center" vertical="center"/>
      <protection/>
    </xf>
    <xf numFmtId="204" fontId="16" fillId="0" borderId="23" xfId="0" applyNumberFormat="1" applyFont="1" applyFill="1" applyBorder="1" applyAlignment="1">
      <alignment horizontal="center" vertical="center" wrapText="1" shrinkToFit="1"/>
    </xf>
    <xf numFmtId="204" fontId="18" fillId="0" borderId="23" xfId="0" applyNumberFormat="1" applyFont="1" applyFill="1" applyBorder="1" applyAlignment="1">
      <alignment horizontal="center" vertical="center" wrapText="1" shrinkToFit="1"/>
    </xf>
    <xf numFmtId="204" fontId="18" fillId="50" borderId="23" xfId="0" applyNumberFormat="1" applyFont="1" applyFill="1" applyBorder="1" applyAlignment="1" applyProtection="1">
      <alignment horizontal="center" vertical="center"/>
      <protection/>
    </xf>
    <xf numFmtId="204" fontId="18" fillId="0" borderId="14" xfId="0" applyNumberFormat="1" applyFont="1" applyFill="1" applyBorder="1" applyAlignment="1" applyProtection="1">
      <alignment horizontal="center" vertical="center" wrapText="1"/>
      <protection/>
    </xf>
    <xf numFmtId="204" fontId="18" fillId="0" borderId="14" xfId="0" applyNumberFormat="1" applyFont="1" applyFill="1" applyBorder="1" applyAlignment="1">
      <alignment horizontal="center" vertical="center"/>
    </xf>
    <xf numFmtId="0" fontId="17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204" fontId="16" fillId="48" borderId="11" xfId="0" applyNumberFormat="1" applyFont="1" applyFill="1" applyBorder="1" applyAlignment="1">
      <alignment horizontal="center" vertical="center" wrapText="1" shrinkToFit="1"/>
    </xf>
    <xf numFmtId="204" fontId="16" fillId="48" borderId="18" xfId="0" applyNumberFormat="1" applyFont="1" applyFill="1" applyBorder="1" applyAlignment="1">
      <alignment horizontal="center" vertical="center" wrapText="1" shrinkToFit="1"/>
    </xf>
    <xf numFmtId="204" fontId="16" fillId="0" borderId="43" xfId="0" applyNumberFormat="1" applyFont="1" applyFill="1" applyBorder="1" applyAlignment="1" applyProtection="1">
      <alignment horizontal="center" vertical="center" wrapText="1"/>
      <protection/>
    </xf>
    <xf numFmtId="204" fontId="16" fillId="0" borderId="23" xfId="0" applyNumberFormat="1" applyFont="1" applyFill="1" applyBorder="1" applyAlignment="1">
      <alignment horizontal="center" vertical="center"/>
    </xf>
    <xf numFmtId="204" fontId="18" fillId="0" borderId="17" xfId="0" applyNumberFormat="1" applyFont="1" applyFill="1" applyBorder="1" applyAlignment="1">
      <alignment horizontal="center" vertical="center" wrapText="1" shrinkToFit="1"/>
    </xf>
    <xf numFmtId="204" fontId="18" fillId="0" borderId="17" xfId="0" applyNumberFormat="1" applyFont="1" applyFill="1" applyBorder="1" applyAlignment="1">
      <alignment horizontal="center" vertical="center"/>
    </xf>
    <xf numFmtId="204" fontId="16" fillId="7" borderId="11" xfId="0" applyNumberFormat="1" applyFont="1" applyFill="1" applyBorder="1" applyAlignment="1">
      <alignment horizontal="center" vertical="center" wrapText="1" shrinkToFit="1"/>
    </xf>
    <xf numFmtId="204" fontId="16" fillId="7" borderId="18" xfId="0" applyNumberFormat="1" applyFont="1" applyFill="1" applyBorder="1" applyAlignment="1">
      <alignment horizontal="center" vertical="center" wrapText="1" shrinkToFit="1"/>
    </xf>
    <xf numFmtId="204" fontId="18" fillId="0" borderId="14" xfId="0" applyNumberFormat="1" applyFont="1" applyFill="1" applyBorder="1" applyAlignment="1">
      <alignment horizontal="center" vertical="center" wrapText="1" shrinkToFit="1"/>
    </xf>
    <xf numFmtId="0" fontId="16" fillId="7" borderId="20" xfId="0" applyNumberFormat="1" applyFont="1" applyFill="1" applyBorder="1" applyAlignment="1" applyProtection="1">
      <alignment horizontal="center" vertical="center" shrinkToFit="1"/>
      <protection/>
    </xf>
    <xf numFmtId="204" fontId="16" fillId="7" borderId="28" xfId="0" applyNumberFormat="1" applyFont="1" applyFill="1" applyBorder="1" applyAlignment="1">
      <alignment horizontal="right" wrapText="1" shrinkToFit="1"/>
    </xf>
    <xf numFmtId="204" fontId="16" fillId="7" borderId="44" xfId="0" applyNumberFormat="1" applyFont="1" applyFill="1" applyBorder="1" applyAlignment="1">
      <alignment horizontal="right" wrapText="1" shrinkToFit="1"/>
    </xf>
    <xf numFmtId="0" fontId="18" fillId="0" borderId="17" xfId="0" applyFont="1" applyBorder="1" applyAlignment="1">
      <alignment horizontal="center" vertical="center"/>
    </xf>
    <xf numFmtId="0" fontId="16" fillId="7" borderId="45" xfId="0" applyFont="1" applyFill="1" applyBorder="1" applyAlignment="1" applyProtection="1">
      <alignment horizontal="center" vertical="center" wrapText="1"/>
      <protection/>
    </xf>
    <xf numFmtId="0" fontId="18" fillId="48" borderId="21" xfId="0" applyFont="1" applyFill="1" applyBorder="1" applyAlignment="1" applyProtection="1">
      <alignment horizontal="right" vertical="center" wrapText="1"/>
      <protection locked="0"/>
    </xf>
    <xf numFmtId="0" fontId="16" fillId="48" borderId="11" xfId="0" applyFont="1" applyFill="1" applyBorder="1" applyAlignment="1" applyProtection="1">
      <alignment horizontal="center" vertical="center" wrapText="1"/>
      <protection hidden="1"/>
    </xf>
    <xf numFmtId="204" fontId="16" fillId="48" borderId="11" xfId="0" applyNumberFormat="1" applyFont="1" applyFill="1" applyBorder="1" applyAlignment="1" applyProtection="1">
      <alignment horizontal="center" vertical="center" wrapText="1"/>
      <protection/>
    </xf>
    <xf numFmtId="204" fontId="16" fillId="48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 vertical="center"/>
    </xf>
    <xf numFmtId="0" fontId="24" fillId="0" borderId="0" xfId="0" applyFont="1" applyAlignment="1">
      <alignment/>
    </xf>
    <xf numFmtId="10" fontId="18" fillId="0" borderId="23" xfId="0" applyNumberFormat="1" applyFont="1" applyFill="1" applyBorder="1" applyAlignment="1" applyProtection="1">
      <alignment horizontal="left" vertical="top" wrapText="1"/>
      <protection hidden="1"/>
    </xf>
    <xf numFmtId="203" fontId="9" fillId="0" borderId="20" xfId="0" applyNumberFormat="1" applyFont="1" applyFill="1" applyBorder="1" applyAlignment="1" applyProtection="1">
      <alignment horizontal="center" vertical="center" wrapText="1"/>
      <protection hidden="1"/>
    </xf>
    <xf numFmtId="49" fontId="18" fillId="0" borderId="23" xfId="0" applyNumberFormat="1" applyFont="1" applyFill="1" applyBorder="1" applyAlignment="1" applyProtection="1">
      <alignment horizontal="center" vertical="center" wrapText="1"/>
      <protection hidden="1"/>
    </xf>
    <xf numFmtId="204" fontId="18" fillId="0" borderId="46" xfId="0" applyNumberFormat="1" applyFont="1" applyFill="1" applyBorder="1" applyAlignment="1" applyProtection="1">
      <alignment horizontal="center" vertical="center"/>
      <protection hidden="1"/>
    </xf>
    <xf numFmtId="204" fontId="18" fillId="0" borderId="23" xfId="0" applyNumberFormat="1" applyFont="1" applyFill="1" applyBorder="1" applyAlignment="1" applyProtection="1">
      <alignment horizontal="center" vertical="center"/>
      <protection hidden="1"/>
    </xf>
    <xf numFmtId="204" fontId="16" fillId="51" borderId="47" xfId="0" applyNumberFormat="1" applyFont="1" applyFill="1" applyBorder="1" applyAlignment="1" applyProtection="1">
      <alignment horizontal="center" vertical="center"/>
      <protection hidden="1"/>
    </xf>
    <xf numFmtId="204" fontId="18" fillId="0" borderId="30" xfId="0" applyNumberFormat="1" applyFont="1" applyFill="1" applyBorder="1" applyAlignment="1" applyProtection="1">
      <alignment horizontal="center" vertical="center" wrapText="1"/>
      <protection hidden="1"/>
    </xf>
    <xf numFmtId="204" fontId="18" fillId="0" borderId="14" xfId="0" applyNumberFormat="1" applyFont="1" applyFill="1" applyBorder="1" applyAlignment="1" applyProtection="1">
      <alignment horizontal="center" vertical="center" wrapText="1"/>
      <protection hidden="1"/>
    </xf>
    <xf numFmtId="204" fontId="18" fillId="0" borderId="23" xfId="0" applyNumberFormat="1" applyFont="1" applyFill="1" applyBorder="1" applyAlignment="1" applyProtection="1">
      <alignment horizontal="center" vertical="center" wrapText="1"/>
      <protection hidden="1"/>
    </xf>
    <xf numFmtId="204" fontId="20" fillId="0" borderId="0" xfId="0" applyNumberFormat="1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203" fontId="9" fillId="50" borderId="48" xfId="0" applyNumberFormat="1" applyFont="1" applyFill="1" applyBorder="1" applyAlignment="1" applyProtection="1">
      <alignment horizontal="right" vertical="top"/>
      <protection hidden="1"/>
    </xf>
    <xf numFmtId="0" fontId="9" fillId="50" borderId="23" xfId="0" applyFont="1" applyFill="1" applyBorder="1" applyAlignment="1" applyProtection="1">
      <alignment horizontal="left" vertical="top" wrapText="1"/>
      <protection hidden="1"/>
    </xf>
    <xf numFmtId="204" fontId="18" fillId="50" borderId="36" xfId="0" applyNumberFormat="1" applyFont="1" applyFill="1" applyBorder="1" applyAlignment="1" applyProtection="1">
      <alignment horizontal="right"/>
      <protection hidden="1"/>
    </xf>
    <xf numFmtId="0" fontId="10" fillId="50" borderId="0" xfId="0" applyFont="1" applyFill="1" applyAlignment="1">
      <alignment/>
    </xf>
    <xf numFmtId="203" fontId="9" fillId="50" borderId="20" xfId="0" applyNumberFormat="1" applyFont="1" applyFill="1" applyBorder="1" applyAlignment="1" applyProtection="1">
      <alignment horizontal="right" vertical="top"/>
      <protection hidden="1"/>
    </xf>
    <xf numFmtId="0" fontId="9" fillId="50" borderId="14" xfId="0" applyFont="1" applyFill="1" applyBorder="1" applyAlignment="1" applyProtection="1">
      <alignment horizontal="left" vertical="top" wrapText="1"/>
      <protection hidden="1"/>
    </xf>
    <xf numFmtId="204" fontId="18" fillId="50" borderId="40" xfId="0" applyNumberFormat="1" applyFont="1" applyFill="1" applyBorder="1" applyAlignment="1" applyProtection="1">
      <alignment horizontal="right"/>
      <protection hidden="1"/>
    </xf>
    <xf numFmtId="203" fontId="12" fillId="50" borderId="20" xfId="0" applyNumberFormat="1" applyFont="1" applyFill="1" applyBorder="1" applyAlignment="1" applyProtection="1">
      <alignment horizontal="right" vertical="top"/>
      <protection hidden="1"/>
    </xf>
    <xf numFmtId="0" fontId="8" fillId="50" borderId="14" xfId="0" applyFont="1" applyFill="1" applyBorder="1" applyAlignment="1" applyProtection="1">
      <alignment horizontal="left" vertical="top" wrapText="1"/>
      <protection hidden="1"/>
    </xf>
    <xf numFmtId="204" fontId="21" fillId="50" borderId="40" xfId="0" applyNumberFormat="1" applyFont="1" applyFill="1" applyBorder="1" applyAlignment="1" applyProtection="1">
      <alignment horizontal="right"/>
      <protection hidden="1"/>
    </xf>
    <xf numFmtId="0" fontId="29" fillId="0" borderId="23" xfId="74" applyFont="1" applyBorder="1" applyAlignment="1">
      <alignment horizontal="center" vertical="center"/>
      <protection/>
    </xf>
    <xf numFmtId="0" fontId="29" fillId="0" borderId="23" xfId="74" applyFont="1" applyBorder="1" applyAlignment="1">
      <alignment vertical="center" wrapText="1"/>
      <protection/>
    </xf>
    <xf numFmtId="204" fontId="29" fillId="0" borderId="23" xfId="0" applyNumberFormat="1" applyFont="1" applyFill="1" applyBorder="1" applyAlignment="1" applyProtection="1">
      <alignment horizontal="center" vertical="center"/>
      <protection hidden="1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0" fillId="0" borderId="0" xfId="0" applyFont="1" applyAlignment="1">
      <alignment/>
    </xf>
    <xf numFmtId="204" fontId="22" fillId="0" borderId="0" xfId="0" applyNumberFormat="1" applyFont="1" applyAlignment="1">
      <alignment/>
    </xf>
    <xf numFmtId="204" fontId="33" fillId="0" borderId="0" xfId="0" applyNumberFormat="1" applyFont="1" applyAlignment="1">
      <alignment/>
    </xf>
    <xf numFmtId="0" fontId="36" fillId="0" borderId="23" xfId="76" applyFont="1" applyFill="1" applyBorder="1">
      <alignment/>
      <protection/>
    </xf>
    <xf numFmtId="0" fontId="36" fillId="0" borderId="23" xfId="76" applyFont="1" applyFill="1" applyBorder="1" applyAlignment="1">
      <alignment wrapText="1"/>
      <protection/>
    </xf>
    <xf numFmtId="0" fontId="36" fillId="0" borderId="23" xfId="76" applyFont="1" applyFill="1" applyBorder="1" applyAlignment="1" quotePrefix="1">
      <alignment horizontal="center" wrapText="1"/>
      <protection/>
    </xf>
    <xf numFmtId="0" fontId="19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36" fillId="0" borderId="23" xfId="76" applyFont="1" applyFill="1" applyBorder="1" applyAlignment="1" quotePrefix="1">
      <alignment horizontal="center"/>
      <protection/>
    </xf>
    <xf numFmtId="204" fontId="19" fillId="0" borderId="0" xfId="0" applyNumberFormat="1" applyFont="1" applyFill="1" applyBorder="1" applyAlignment="1" applyProtection="1">
      <alignment horizontal="right"/>
      <protection hidden="1"/>
    </xf>
    <xf numFmtId="204" fontId="29" fillId="0" borderId="46" xfId="0" applyNumberFormat="1" applyFont="1" applyFill="1" applyBorder="1" applyAlignment="1" applyProtection="1">
      <alignment horizontal="center" vertical="center"/>
      <protection hidden="1"/>
    </xf>
    <xf numFmtId="204" fontId="34" fillId="0" borderId="0" xfId="0" applyNumberFormat="1" applyFont="1" applyFill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204" fontId="29" fillId="0" borderId="23" xfId="0" applyNumberFormat="1" applyFont="1" applyFill="1" applyBorder="1" applyAlignment="1" applyProtection="1">
      <alignment horizontal="right" wrapText="1"/>
      <protection hidden="1"/>
    </xf>
    <xf numFmtId="204" fontId="32" fillId="0" borderId="0" xfId="0" applyNumberFormat="1" applyFont="1" applyFill="1" applyAlignment="1">
      <alignment vertical="center" wrapText="1"/>
    </xf>
    <xf numFmtId="0" fontId="32" fillId="0" borderId="0" xfId="0" applyFont="1" applyAlignment="1">
      <alignment vertical="center" wrapText="1"/>
    </xf>
    <xf numFmtId="0" fontId="35" fillId="0" borderId="0" xfId="0" applyFont="1" applyAlignment="1">
      <alignment/>
    </xf>
    <xf numFmtId="204" fontId="35" fillId="0" borderId="0" xfId="0" applyNumberFormat="1" applyFont="1" applyFill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50" borderId="23" xfId="76" applyFont="1" applyFill="1" applyBorder="1">
      <alignment/>
      <protection/>
    </xf>
    <xf numFmtId="204" fontId="29" fillId="0" borderId="46" xfId="0" applyNumberFormat="1" applyFont="1" applyFill="1" applyBorder="1" applyAlignment="1" applyProtection="1">
      <alignment horizontal="right"/>
      <protection hidden="1"/>
    </xf>
    <xf numFmtId="0" fontId="36" fillId="50" borderId="23" xfId="76" applyFont="1" applyFill="1" applyBorder="1" applyAlignment="1" quotePrefix="1">
      <alignment horizontal="center"/>
      <protection/>
    </xf>
    <xf numFmtId="204" fontId="29" fillId="0" borderId="46" xfId="0" applyNumberFormat="1" applyFont="1" applyFill="1" applyBorder="1" applyAlignment="1" applyProtection="1">
      <alignment horizontal="right" wrapText="1"/>
      <protection hidden="1"/>
    </xf>
    <xf numFmtId="0" fontId="32" fillId="0" borderId="0" xfId="0" applyFont="1" applyAlignment="1">
      <alignment wrapText="1"/>
    </xf>
    <xf numFmtId="204" fontId="29" fillId="0" borderId="49" xfId="0" applyNumberFormat="1" applyFont="1" applyFill="1" applyBorder="1" applyAlignment="1" applyProtection="1">
      <alignment horizontal="right" wrapText="1"/>
      <protection hidden="1"/>
    </xf>
    <xf numFmtId="204" fontId="29" fillId="0" borderId="17" xfId="0" applyNumberFormat="1" applyFont="1" applyFill="1" applyBorder="1" applyAlignment="1" applyProtection="1">
      <alignment horizontal="right" wrapText="1"/>
      <protection hidden="1"/>
    </xf>
    <xf numFmtId="204" fontId="29" fillId="0" borderId="49" xfId="0" applyNumberFormat="1" applyFont="1" applyFill="1" applyBorder="1" applyAlignment="1" applyProtection="1">
      <alignment horizontal="right"/>
      <protection hidden="1"/>
    </xf>
    <xf numFmtId="0" fontId="29" fillId="0" borderId="0" xfId="0" applyFont="1" applyAlignment="1">
      <alignment/>
    </xf>
    <xf numFmtId="0" fontId="30" fillId="0" borderId="0" xfId="0" applyFont="1" applyAlignment="1">
      <alignment wrapText="1"/>
    </xf>
    <xf numFmtId="0" fontId="29" fillId="0" borderId="0" xfId="0" applyFont="1" applyAlignment="1">
      <alignment wrapText="1"/>
    </xf>
    <xf numFmtId="204" fontId="29" fillId="50" borderId="49" xfId="0" applyNumberFormat="1" applyFont="1" applyFill="1" applyBorder="1" applyAlignment="1" applyProtection="1">
      <alignment horizontal="right" wrapText="1"/>
      <protection hidden="1"/>
    </xf>
    <xf numFmtId="204" fontId="29" fillId="50" borderId="17" xfId="0" applyNumberFormat="1" applyFont="1" applyFill="1" applyBorder="1" applyAlignment="1" applyProtection="1">
      <alignment horizontal="right" wrapText="1"/>
      <protection hidden="1"/>
    </xf>
    <xf numFmtId="204" fontId="29" fillId="0" borderId="0" xfId="0" applyNumberFormat="1" applyFont="1" applyFill="1" applyBorder="1" applyAlignment="1" applyProtection="1">
      <alignment horizontal="right" wrapText="1"/>
      <protection hidden="1"/>
    </xf>
    <xf numFmtId="0" fontId="36" fillId="50" borderId="23" xfId="76" applyFont="1" applyFill="1" applyBorder="1" applyAlignment="1">
      <alignment wrapText="1"/>
      <protection/>
    </xf>
    <xf numFmtId="204" fontId="29" fillId="0" borderId="30" xfId="0" applyNumberFormat="1" applyFont="1" applyFill="1" applyBorder="1" applyAlignment="1" applyProtection="1">
      <alignment horizontal="right" wrapText="1"/>
      <protection hidden="1"/>
    </xf>
    <xf numFmtId="0" fontId="36" fillId="50" borderId="23" xfId="76" applyFont="1" applyFill="1" applyBorder="1" applyAlignment="1" quotePrefix="1">
      <alignment horizontal="center" vertical="center" wrapText="1"/>
      <protection/>
    </xf>
    <xf numFmtId="204" fontId="35" fillId="0" borderId="0" xfId="0" applyNumberFormat="1" applyFont="1" applyFill="1" applyBorder="1" applyAlignment="1" applyProtection="1">
      <alignment horizontal="right" wrapText="1"/>
      <protection hidden="1"/>
    </xf>
    <xf numFmtId="49" fontId="16" fillId="48" borderId="20" xfId="0" applyNumberFormat="1" applyFont="1" applyFill="1" applyBorder="1" applyAlignment="1" applyProtection="1">
      <alignment horizontal="center" vertical="top"/>
      <protection hidden="1"/>
    </xf>
    <xf numFmtId="0" fontId="16" fillId="48" borderId="14" xfId="0" applyFont="1" applyFill="1" applyBorder="1" applyAlignment="1" applyProtection="1">
      <alignment horizontal="left" vertical="top"/>
      <protection hidden="1"/>
    </xf>
    <xf numFmtId="204" fontId="16" fillId="48" borderId="23" xfId="0" applyNumberFormat="1" applyFont="1" applyFill="1" applyBorder="1" applyAlignment="1" applyProtection="1">
      <alignment horizontal="right"/>
      <protection hidden="1"/>
    </xf>
    <xf numFmtId="204" fontId="16" fillId="48" borderId="43" xfId="0" applyNumberFormat="1" applyFont="1" applyFill="1" applyBorder="1" applyAlignment="1" applyProtection="1">
      <alignment horizontal="right" wrapText="1"/>
      <protection hidden="1"/>
    </xf>
    <xf numFmtId="49" fontId="16" fillId="48" borderId="50" xfId="0" applyNumberFormat="1" applyFont="1" applyFill="1" applyBorder="1" applyAlignment="1" applyProtection="1">
      <alignment horizontal="center" vertical="top"/>
      <protection hidden="1"/>
    </xf>
    <xf numFmtId="0" fontId="16" fillId="48" borderId="17" xfId="0" applyFont="1" applyFill="1" applyBorder="1" applyAlignment="1" applyProtection="1">
      <alignment horizontal="left" vertical="top"/>
      <protection hidden="1"/>
    </xf>
    <xf numFmtId="204" fontId="16" fillId="48" borderId="49" xfId="0" applyNumberFormat="1" applyFont="1" applyFill="1" applyBorder="1" applyAlignment="1" applyProtection="1">
      <alignment horizontal="right"/>
      <protection hidden="1"/>
    </xf>
    <xf numFmtId="0" fontId="16" fillId="48" borderId="23" xfId="0" applyFont="1" applyFill="1" applyBorder="1" applyAlignment="1" applyProtection="1">
      <alignment horizontal="left" vertical="top" wrapText="1"/>
      <protection hidden="1"/>
    </xf>
    <xf numFmtId="204" fontId="16" fillId="48" borderId="46" xfId="0" applyNumberFormat="1" applyFont="1" applyFill="1" applyBorder="1" applyAlignment="1" applyProtection="1">
      <alignment horizontal="right"/>
      <protection hidden="1"/>
    </xf>
    <xf numFmtId="204" fontId="16" fillId="48" borderId="36" xfId="0" applyNumberFormat="1" applyFont="1" applyFill="1" applyBorder="1" applyAlignment="1" applyProtection="1">
      <alignment horizontal="right" wrapText="1"/>
      <protection hidden="1"/>
    </xf>
    <xf numFmtId="0" fontId="16" fillId="48" borderId="17" xfId="0" applyFont="1" applyFill="1" applyBorder="1" applyAlignment="1" applyProtection="1">
      <alignment horizontal="left" vertical="top" wrapText="1"/>
      <protection hidden="1"/>
    </xf>
    <xf numFmtId="49" fontId="16" fillId="48" borderId="48" xfId="0" applyNumberFormat="1" applyFont="1" applyFill="1" applyBorder="1" applyAlignment="1" applyProtection="1">
      <alignment horizontal="center" vertical="top"/>
      <protection hidden="1"/>
    </xf>
    <xf numFmtId="203" fontId="6" fillId="48" borderId="27" xfId="0" applyNumberFormat="1" applyFont="1" applyFill="1" applyBorder="1" applyAlignment="1" applyProtection="1">
      <alignment horizontal="right" vertical="center" wrapText="1"/>
      <protection hidden="1"/>
    </xf>
    <xf numFmtId="49" fontId="6" fillId="48" borderId="28" xfId="0" applyNumberFormat="1" applyFont="1" applyFill="1" applyBorder="1" applyAlignment="1" applyProtection="1">
      <alignment horizontal="center" vertical="center" wrapText="1"/>
      <protection hidden="1"/>
    </xf>
    <xf numFmtId="204" fontId="16" fillId="48" borderId="37" xfId="0" applyNumberFormat="1" applyFont="1" applyFill="1" applyBorder="1" applyAlignment="1" applyProtection="1">
      <alignment horizontal="right" vertical="center"/>
      <protection hidden="1"/>
    </xf>
    <xf numFmtId="204" fontId="16" fillId="48" borderId="47" xfId="0" applyNumberFormat="1" applyFont="1" applyFill="1" applyBorder="1" applyAlignment="1" applyProtection="1">
      <alignment horizontal="right" vertical="center" wrapText="1"/>
      <protection hidden="1"/>
    </xf>
    <xf numFmtId="203" fontId="9" fillId="52" borderId="21" xfId="0" applyNumberFormat="1" applyFont="1" applyFill="1" applyBorder="1" applyAlignment="1" applyProtection="1">
      <alignment horizontal="right" vertical="center"/>
      <protection hidden="1"/>
    </xf>
    <xf numFmtId="0" fontId="6" fillId="52" borderId="11" xfId="0" applyFont="1" applyFill="1" applyBorder="1" applyAlignment="1" applyProtection="1">
      <alignment horizontal="center" vertical="center" wrapText="1"/>
      <protection hidden="1"/>
    </xf>
    <xf numFmtId="204" fontId="16" fillId="52" borderId="22" xfId="0" applyNumberFormat="1" applyFont="1" applyFill="1" applyBorder="1" applyAlignment="1" applyProtection="1">
      <alignment horizontal="right" vertical="center"/>
      <protection hidden="1"/>
    </xf>
    <xf numFmtId="204" fontId="16" fillId="52" borderId="13" xfId="0" applyNumberFormat="1" applyFont="1" applyFill="1" applyBorder="1" applyAlignment="1" applyProtection="1">
      <alignment horizontal="right" vertical="center" wrapText="1"/>
      <protection hidden="1"/>
    </xf>
    <xf numFmtId="204" fontId="16" fillId="48" borderId="17" xfId="0" applyNumberFormat="1" applyFont="1" applyFill="1" applyBorder="1" applyAlignment="1" applyProtection="1">
      <alignment horizontal="right"/>
      <protection hidden="1"/>
    </xf>
    <xf numFmtId="49" fontId="16" fillId="48" borderId="51" xfId="0" applyNumberFormat="1" applyFont="1" applyFill="1" applyBorder="1" applyAlignment="1" applyProtection="1">
      <alignment horizontal="center" vertical="center"/>
      <protection hidden="1"/>
    </xf>
    <xf numFmtId="0" fontId="16" fillId="48" borderId="26" xfId="0" applyFont="1" applyFill="1" applyBorder="1" applyAlignment="1" applyProtection="1">
      <alignment horizontal="left" vertical="center" wrapText="1"/>
      <protection hidden="1"/>
    </xf>
    <xf numFmtId="204" fontId="16" fillId="48" borderId="52" xfId="0" applyNumberFormat="1" applyFont="1" applyFill="1" applyBorder="1" applyAlignment="1" applyProtection="1">
      <alignment horizontal="right" vertical="center"/>
      <protection hidden="1"/>
    </xf>
    <xf numFmtId="204" fontId="16" fillId="48" borderId="36" xfId="0" applyNumberFormat="1" applyFont="1" applyFill="1" applyBorder="1" applyAlignment="1" applyProtection="1">
      <alignment horizontal="right" vertical="center" wrapText="1"/>
      <protection hidden="1"/>
    </xf>
    <xf numFmtId="203" fontId="6" fillId="23" borderId="21" xfId="0" applyNumberFormat="1" applyFont="1" applyFill="1" applyBorder="1" applyAlignment="1" applyProtection="1">
      <alignment horizontal="right" vertical="center" wrapText="1"/>
      <protection hidden="1"/>
    </xf>
    <xf numFmtId="49" fontId="6" fillId="23" borderId="11" xfId="0" applyNumberFormat="1" applyFont="1" applyFill="1" applyBorder="1" applyAlignment="1" applyProtection="1">
      <alignment horizontal="center" vertical="center" wrapText="1"/>
      <protection hidden="1"/>
    </xf>
    <xf numFmtId="204" fontId="16" fillId="23" borderId="11" xfId="0" applyNumberFormat="1" applyFont="1" applyFill="1" applyBorder="1" applyAlignment="1" applyProtection="1">
      <alignment horizontal="right" vertical="center"/>
      <protection hidden="1"/>
    </xf>
    <xf numFmtId="204" fontId="16" fillId="23" borderId="13" xfId="0" applyNumberFormat="1" applyFont="1" applyFill="1" applyBorder="1" applyAlignment="1" applyProtection="1">
      <alignment horizontal="right" vertical="center" wrapText="1"/>
      <protection hidden="1"/>
    </xf>
    <xf numFmtId="204" fontId="16" fillId="48" borderId="26" xfId="0" applyNumberFormat="1" applyFont="1" applyFill="1" applyBorder="1" applyAlignment="1" applyProtection="1">
      <alignment horizontal="right"/>
      <protection hidden="1"/>
    </xf>
    <xf numFmtId="0" fontId="9" fillId="0" borderId="23" xfId="0" applyFont="1" applyBorder="1" applyAlignment="1">
      <alignment wrapText="1"/>
    </xf>
    <xf numFmtId="204" fontId="18" fillId="0" borderId="17" xfId="0" applyNumberFormat="1" applyFont="1" applyFill="1" applyBorder="1" applyAlignment="1" applyProtection="1">
      <alignment horizontal="center" vertical="center"/>
      <protection/>
    </xf>
    <xf numFmtId="204" fontId="18" fillId="0" borderId="32" xfId="0" applyNumberFormat="1" applyFont="1" applyFill="1" applyBorder="1" applyAlignment="1">
      <alignment horizontal="center" vertical="center" wrapText="1" shrinkToFit="1"/>
    </xf>
    <xf numFmtId="204" fontId="18" fillId="0" borderId="53" xfId="0" applyNumberFormat="1" applyFont="1" applyFill="1" applyBorder="1" applyAlignment="1">
      <alignment horizontal="center" vertical="center" wrapText="1" shrinkToFit="1"/>
    </xf>
    <xf numFmtId="204" fontId="16" fillId="0" borderId="14" xfId="0" applyNumberFormat="1" applyFont="1" applyFill="1" applyBorder="1" applyAlignment="1" applyProtection="1">
      <alignment horizontal="center" vertical="center" wrapText="1"/>
      <protection/>
    </xf>
    <xf numFmtId="204" fontId="17" fillId="50" borderId="32" xfId="0" applyNumberFormat="1" applyFont="1" applyFill="1" applyBorder="1" applyAlignment="1" applyProtection="1">
      <alignment vertical="center" wrapText="1"/>
      <protection hidden="1"/>
    </xf>
    <xf numFmtId="204" fontId="16" fillId="50" borderId="31" xfId="0" applyNumberFormat="1" applyFont="1" applyFill="1" applyBorder="1" applyAlignment="1" applyProtection="1">
      <alignment horizontal="center" vertical="center"/>
      <protection hidden="1"/>
    </xf>
    <xf numFmtId="204" fontId="18" fillId="50" borderId="14" xfId="0" applyNumberFormat="1" applyFont="1" applyFill="1" applyBorder="1" applyAlignment="1">
      <alignment horizontal="right"/>
    </xf>
    <xf numFmtId="204" fontId="18" fillId="0" borderId="49" xfId="0" applyNumberFormat="1" applyFont="1" applyFill="1" applyBorder="1" applyAlignment="1" applyProtection="1">
      <alignment horizontal="center" vertical="center"/>
      <protection hidden="1"/>
    </xf>
    <xf numFmtId="204" fontId="18" fillId="0" borderId="17" xfId="0" applyNumberFormat="1" applyFont="1" applyFill="1" applyBorder="1" applyAlignment="1" applyProtection="1">
      <alignment horizontal="center" vertical="center"/>
      <protection hidden="1"/>
    </xf>
    <xf numFmtId="204" fontId="18" fillId="0" borderId="54" xfId="0" applyNumberFormat="1" applyFont="1" applyFill="1" applyBorder="1" applyAlignment="1" applyProtection="1">
      <alignment horizontal="center" vertical="center"/>
      <protection hidden="1"/>
    </xf>
    <xf numFmtId="204" fontId="29" fillId="0" borderId="49" xfId="0" applyNumberFormat="1" applyFont="1" applyFill="1" applyBorder="1" applyAlignment="1" applyProtection="1">
      <alignment horizontal="center" vertical="center"/>
      <protection hidden="1"/>
    </xf>
    <xf numFmtId="204" fontId="29" fillId="0" borderId="17" xfId="0" applyNumberFormat="1" applyFont="1" applyFill="1" applyBorder="1" applyAlignment="1" applyProtection="1">
      <alignment horizontal="center" vertical="center"/>
      <protection hidden="1"/>
    </xf>
    <xf numFmtId="204" fontId="29" fillId="0" borderId="54" xfId="0" applyNumberFormat="1" applyFont="1" applyFill="1" applyBorder="1" applyAlignment="1" applyProtection="1">
      <alignment horizontal="center" vertical="center"/>
      <protection hidden="1"/>
    </xf>
    <xf numFmtId="49" fontId="16" fillId="14" borderId="48" xfId="0" applyNumberFormat="1" applyFont="1" applyFill="1" applyBorder="1" applyAlignment="1" applyProtection="1">
      <alignment horizontal="center" vertical="center"/>
      <protection hidden="1"/>
    </xf>
    <xf numFmtId="0" fontId="16" fillId="14" borderId="23" xfId="0" applyFont="1" applyFill="1" applyBorder="1" applyAlignment="1" applyProtection="1">
      <alignment horizontal="left" vertical="top" wrapText="1"/>
      <protection hidden="1"/>
    </xf>
    <xf numFmtId="204" fontId="16" fillId="14" borderId="46" xfId="0" applyNumberFormat="1" applyFont="1" applyFill="1" applyBorder="1" applyAlignment="1" applyProtection="1">
      <alignment horizontal="center" vertical="center"/>
      <protection hidden="1"/>
    </xf>
    <xf numFmtId="204" fontId="16" fillId="14" borderId="31" xfId="0" applyNumberFormat="1" applyFont="1" applyFill="1" applyBorder="1" applyAlignment="1" applyProtection="1">
      <alignment horizontal="center" vertical="center"/>
      <protection hidden="1"/>
    </xf>
    <xf numFmtId="204" fontId="30" fillId="14" borderId="17" xfId="0" applyNumberFormat="1" applyFont="1" applyFill="1" applyBorder="1" applyAlignment="1" applyProtection="1">
      <alignment horizontal="center" vertical="center"/>
      <protection hidden="1"/>
    </xf>
    <xf numFmtId="204" fontId="30" fillId="14" borderId="54" xfId="0" applyNumberFormat="1" applyFont="1" applyFill="1" applyBorder="1" applyAlignment="1" applyProtection="1">
      <alignment horizontal="center" vertical="center"/>
      <protection hidden="1"/>
    </xf>
    <xf numFmtId="204" fontId="16" fillId="50" borderId="23" xfId="0" applyNumberFormat="1" applyFont="1" applyFill="1" applyBorder="1" applyAlignment="1" applyProtection="1">
      <alignment horizontal="center" vertical="center"/>
      <protection hidden="1"/>
    </xf>
    <xf numFmtId="0" fontId="36" fillId="0" borderId="26" xfId="76" applyFont="1" applyFill="1" applyBorder="1" applyAlignment="1" quotePrefix="1">
      <alignment horizontal="center" wrapText="1"/>
      <protection/>
    </xf>
    <xf numFmtId="0" fontId="36" fillId="0" borderId="26" xfId="76" applyFont="1" applyFill="1" applyBorder="1" applyAlignment="1">
      <alignment wrapText="1"/>
      <protection/>
    </xf>
    <xf numFmtId="204" fontId="29" fillId="0" borderId="14" xfId="0" applyNumberFormat="1" applyFont="1" applyFill="1" applyBorder="1" applyAlignment="1" applyProtection="1">
      <alignment horizontal="center" vertical="center"/>
      <protection hidden="1"/>
    </xf>
    <xf numFmtId="204" fontId="29" fillId="0" borderId="40" xfId="0" applyNumberFormat="1" applyFont="1" applyFill="1" applyBorder="1" applyAlignment="1" applyProtection="1">
      <alignment horizontal="center" vertical="center"/>
      <protection hidden="1"/>
    </xf>
    <xf numFmtId="49" fontId="16" fillId="14" borderId="23" xfId="0" applyNumberFormat="1" applyFont="1" applyFill="1" applyBorder="1" applyAlignment="1" applyProtection="1">
      <alignment horizontal="center" vertical="center"/>
      <protection hidden="1"/>
    </xf>
    <xf numFmtId="204" fontId="16" fillId="14" borderId="23" xfId="0" applyNumberFormat="1" applyFont="1" applyFill="1" applyBorder="1" applyAlignment="1" applyProtection="1">
      <alignment horizontal="center" vertical="center"/>
      <protection hidden="1"/>
    </xf>
    <xf numFmtId="204" fontId="30" fillId="14" borderId="23" xfId="0" applyNumberFormat="1" applyFont="1" applyFill="1" applyBorder="1" applyAlignment="1" applyProtection="1">
      <alignment horizontal="center" vertical="center"/>
      <protection hidden="1"/>
    </xf>
    <xf numFmtId="204" fontId="16" fillId="14" borderId="47" xfId="0" applyNumberFormat="1" applyFont="1" applyFill="1" applyBorder="1" applyAlignment="1" applyProtection="1">
      <alignment horizontal="center" vertical="center"/>
      <protection hidden="1"/>
    </xf>
    <xf numFmtId="49" fontId="16" fillId="14" borderId="23" xfId="0" applyNumberFormat="1" applyFont="1" applyFill="1" applyBorder="1" applyAlignment="1" applyProtection="1">
      <alignment horizontal="center" vertical="center" wrapText="1"/>
      <protection hidden="1"/>
    </xf>
    <xf numFmtId="10" fontId="16" fillId="14" borderId="23" xfId="0" applyNumberFormat="1" applyFont="1" applyFill="1" applyBorder="1" applyAlignment="1" applyProtection="1">
      <alignment horizontal="left" vertical="center" wrapText="1"/>
      <protection hidden="1"/>
    </xf>
    <xf numFmtId="203" fontId="16" fillId="24" borderId="27" xfId="0" applyNumberFormat="1" applyFont="1" applyFill="1" applyBorder="1" applyAlignment="1" applyProtection="1">
      <alignment horizontal="center" vertical="center" wrapText="1"/>
      <protection hidden="1"/>
    </xf>
    <xf numFmtId="49" fontId="16" fillId="24" borderId="28" xfId="0" applyNumberFormat="1" applyFont="1" applyFill="1" applyBorder="1" applyAlignment="1" applyProtection="1">
      <alignment horizontal="center" vertical="center" wrapText="1"/>
      <protection hidden="1"/>
    </xf>
    <xf numFmtId="204" fontId="16" fillId="24" borderId="28" xfId="0" applyNumberFormat="1" applyFont="1" applyFill="1" applyBorder="1" applyAlignment="1" applyProtection="1">
      <alignment horizontal="center" vertical="center"/>
      <protection hidden="1"/>
    </xf>
    <xf numFmtId="204" fontId="16" fillId="14" borderId="23" xfId="0" applyNumberFormat="1" applyFont="1" applyFill="1" applyBorder="1" applyAlignment="1" applyProtection="1">
      <alignment horizontal="center" vertical="center" wrapText="1"/>
      <protection hidden="1"/>
    </xf>
    <xf numFmtId="204" fontId="22" fillId="0" borderId="0" xfId="0" applyNumberFormat="1" applyFont="1" applyAlignment="1">
      <alignment horizontal="center" vertical="center"/>
    </xf>
    <xf numFmtId="204" fontId="16" fillId="51" borderId="14" xfId="0" applyNumberFormat="1" applyFont="1" applyFill="1" applyBorder="1" applyAlignment="1" applyProtection="1">
      <alignment horizontal="center" vertical="center"/>
      <protection hidden="1"/>
    </xf>
    <xf numFmtId="204" fontId="16" fillId="24" borderId="23" xfId="0" applyNumberFormat="1" applyFont="1" applyFill="1" applyBorder="1" applyAlignment="1" applyProtection="1">
      <alignment horizontal="center" vertical="center"/>
      <protection hidden="1"/>
    </xf>
    <xf numFmtId="203" fontId="16" fillId="26" borderId="21" xfId="0" applyNumberFormat="1" applyFont="1" applyFill="1" applyBorder="1" applyAlignment="1" applyProtection="1">
      <alignment horizontal="right" vertical="center"/>
      <protection hidden="1"/>
    </xf>
    <xf numFmtId="0" fontId="16" fillId="26" borderId="11" xfId="0" applyFont="1" applyFill="1" applyBorder="1" applyAlignment="1" applyProtection="1">
      <alignment horizontal="center" vertical="center" wrapText="1"/>
      <protection hidden="1"/>
    </xf>
    <xf numFmtId="204" fontId="16" fillId="26" borderId="22" xfId="0" applyNumberFormat="1" applyFont="1" applyFill="1" applyBorder="1" applyAlignment="1" applyProtection="1">
      <alignment horizontal="center" vertical="center"/>
      <protection hidden="1"/>
    </xf>
    <xf numFmtId="204" fontId="16" fillId="26" borderId="13" xfId="0" applyNumberFormat="1" applyFont="1" applyFill="1" applyBorder="1" applyAlignment="1" applyProtection="1">
      <alignment horizontal="center" vertical="center"/>
      <protection hidden="1"/>
    </xf>
    <xf numFmtId="203" fontId="16" fillId="18" borderId="21" xfId="0" applyNumberFormat="1" applyFont="1" applyFill="1" applyBorder="1" applyAlignment="1" applyProtection="1">
      <alignment horizontal="center" vertical="center"/>
      <protection hidden="1"/>
    </xf>
    <xf numFmtId="0" fontId="16" fillId="18" borderId="11" xfId="0" applyFont="1" applyFill="1" applyBorder="1" applyAlignment="1" applyProtection="1">
      <alignment horizontal="center" vertical="center" wrapText="1"/>
      <protection/>
    </xf>
    <xf numFmtId="204" fontId="16" fillId="18" borderId="22" xfId="0" applyNumberFormat="1" applyFont="1" applyFill="1" applyBorder="1" applyAlignment="1" applyProtection="1">
      <alignment horizontal="center" vertical="center"/>
      <protection hidden="1"/>
    </xf>
    <xf numFmtId="204" fontId="16" fillId="18" borderId="31" xfId="0" applyNumberFormat="1" applyFont="1" applyFill="1" applyBorder="1" applyAlignment="1" applyProtection="1">
      <alignment horizontal="center" vertical="center"/>
      <protection hidden="1"/>
    </xf>
    <xf numFmtId="204" fontId="16" fillId="18" borderId="13" xfId="0" applyNumberFormat="1" applyFont="1" applyFill="1" applyBorder="1" applyAlignment="1" applyProtection="1">
      <alignment horizontal="center" vertical="center"/>
      <protection hidden="1"/>
    </xf>
    <xf numFmtId="49" fontId="16" fillId="14" borderId="50" xfId="0" applyNumberFormat="1" applyFont="1" applyFill="1" applyBorder="1" applyAlignment="1" applyProtection="1">
      <alignment horizontal="center" vertical="center"/>
      <protection hidden="1"/>
    </xf>
    <xf numFmtId="0" fontId="16" fillId="14" borderId="17" xfId="0" applyFont="1" applyFill="1" applyBorder="1" applyAlignment="1" applyProtection="1">
      <alignment horizontal="left" vertical="top" wrapText="1"/>
      <protection hidden="1"/>
    </xf>
    <xf numFmtId="0" fontId="16" fillId="14" borderId="23" xfId="0" applyFont="1" applyFill="1" applyBorder="1" applyAlignment="1" applyProtection="1">
      <alignment horizontal="left" vertical="center" wrapText="1"/>
      <protection hidden="1"/>
    </xf>
    <xf numFmtId="204" fontId="16" fillId="14" borderId="36" xfId="0" applyNumberFormat="1" applyFont="1" applyFill="1" applyBorder="1" applyAlignment="1" applyProtection="1">
      <alignment horizontal="center" vertical="center"/>
      <protection hidden="1"/>
    </xf>
    <xf numFmtId="0" fontId="37" fillId="14" borderId="23" xfId="76" applyFont="1" applyFill="1" applyBorder="1" applyAlignment="1" quotePrefix="1">
      <alignment horizontal="center"/>
      <protection/>
    </xf>
    <xf numFmtId="0" fontId="37" fillId="14" borderId="23" xfId="76" applyFont="1" applyFill="1" applyBorder="1" applyAlignment="1">
      <alignment horizontal="left"/>
      <protection/>
    </xf>
    <xf numFmtId="204" fontId="16" fillId="14" borderId="49" xfId="0" applyNumberFormat="1" applyFont="1" applyFill="1" applyBorder="1" applyAlignment="1" applyProtection="1">
      <alignment horizontal="left" vertical="center"/>
      <protection hidden="1"/>
    </xf>
    <xf numFmtId="49" fontId="16" fillId="14" borderId="19" xfId="0" applyNumberFormat="1" applyFont="1" applyFill="1" applyBorder="1" applyAlignment="1" applyProtection="1">
      <alignment horizontal="center" vertical="center"/>
      <protection hidden="1"/>
    </xf>
    <xf numFmtId="0" fontId="16" fillId="14" borderId="32" xfId="0" applyFont="1" applyFill="1" applyBorder="1" applyAlignment="1" applyProtection="1">
      <alignment horizontal="left" vertical="top"/>
      <protection hidden="1"/>
    </xf>
    <xf numFmtId="204" fontId="16" fillId="14" borderId="32" xfId="0" applyNumberFormat="1" applyFont="1" applyFill="1" applyBorder="1" applyAlignment="1" applyProtection="1">
      <alignment horizontal="center" vertical="center"/>
      <protection hidden="1"/>
    </xf>
    <xf numFmtId="204" fontId="16" fillId="14" borderId="33" xfId="0" applyNumberFormat="1" applyFont="1" applyFill="1" applyBorder="1" applyAlignment="1" applyProtection="1">
      <alignment horizontal="center" vertical="center"/>
      <protection hidden="1"/>
    </xf>
    <xf numFmtId="0" fontId="18" fillId="32" borderId="12" xfId="0" applyFont="1" applyFill="1" applyBorder="1" applyAlignment="1" applyProtection="1">
      <alignment horizontal="center" vertical="center"/>
      <protection locked="0"/>
    </xf>
    <xf numFmtId="0" fontId="16" fillId="32" borderId="11" xfId="0" applyFont="1" applyFill="1" applyBorder="1" applyAlignment="1" applyProtection="1">
      <alignment horizontal="center" vertical="center" wrapText="1"/>
      <protection locked="0"/>
    </xf>
    <xf numFmtId="204" fontId="16" fillId="32" borderId="11" xfId="0" applyNumberFormat="1" applyFont="1" applyFill="1" applyBorder="1" applyAlignment="1" applyProtection="1">
      <alignment horizontal="center" vertical="center" shrinkToFit="1"/>
      <protection/>
    </xf>
    <xf numFmtId="204" fontId="16" fillId="32" borderId="13" xfId="0" applyNumberFormat="1" applyFont="1" applyFill="1" applyBorder="1" applyAlignment="1">
      <alignment horizontal="center" vertical="center" wrapText="1" shrinkToFit="1"/>
    </xf>
    <xf numFmtId="204" fontId="16" fillId="32" borderId="55" xfId="0" applyNumberFormat="1" applyFont="1" applyFill="1" applyBorder="1" applyAlignment="1" applyProtection="1">
      <alignment horizontal="center" vertical="center" shrinkToFit="1"/>
      <protection/>
    </xf>
    <xf numFmtId="204" fontId="16" fillId="32" borderId="22" xfId="0" applyNumberFormat="1" applyFont="1" applyFill="1" applyBorder="1" applyAlignment="1" applyProtection="1">
      <alignment horizontal="center" vertical="center" wrapText="1"/>
      <protection/>
    </xf>
    <xf numFmtId="204" fontId="18" fillId="0" borderId="17" xfId="0" applyNumberFormat="1" applyFont="1" applyFill="1" applyBorder="1" applyAlignment="1" applyProtection="1">
      <alignment horizontal="center" vertical="center" wrapText="1"/>
      <protection/>
    </xf>
    <xf numFmtId="204" fontId="16" fillId="32" borderId="56" xfId="0" applyNumberFormat="1" applyFont="1" applyFill="1" applyBorder="1" applyAlignment="1" applyProtection="1">
      <alignment horizontal="center" vertical="center" wrapText="1"/>
      <protection/>
    </xf>
    <xf numFmtId="0" fontId="16" fillId="14" borderId="17" xfId="0" applyFont="1" applyFill="1" applyBorder="1" applyAlignment="1" applyProtection="1">
      <alignment horizontal="left" vertical="top"/>
      <protection hidden="1"/>
    </xf>
    <xf numFmtId="204" fontId="16" fillId="14" borderId="49" xfId="0" applyNumberFormat="1" applyFont="1" applyFill="1" applyBorder="1" applyAlignment="1" applyProtection="1">
      <alignment horizontal="center" vertical="center"/>
      <protection hidden="1"/>
    </xf>
    <xf numFmtId="204" fontId="16" fillId="14" borderId="17" xfId="0" applyNumberFormat="1" applyFont="1" applyFill="1" applyBorder="1" applyAlignment="1" applyProtection="1">
      <alignment horizontal="center" vertical="center"/>
      <protection hidden="1"/>
    </xf>
    <xf numFmtId="204" fontId="16" fillId="14" borderId="54" xfId="0" applyNumberFormat="1" applyFont="1" applyFill="1" applyBorder="1" applyAlignment="1" applyProtection="1">
      <alignment horizontal="center" vertical="center"/>
      <protection hidden="1"/>
    </xf>
    <xf numFmtId="204" fontId="29" fillId="0" borderId="52" xfId="0" applyNumberFormat="1" applyFont="1" applyFill="1" applyBorder="1" applyAlignment="1" applyProtection="1">
      <alignment horizontal="right" vertical="center" wrapText="1"/>
      <protection hidden="1"/>
    </xf>
    <xf numFmtId="204" fontId="18" fillId="24" borderId="23" xfId="0" applyNumberFormat="1" applyFont="1" applyFill="1" applyBorder="1" applyAlignment="1" applyProtection="1">
      <alignment horizontal="center" vertical="center" wrapText="1"/>
      <protection/>
    </xf>
    <xf numFmtId="204" fontId="18" fillId="14" borderId="23" xfId="0" applyNumberFormat="1" applyFont="1" applyFill="1" applyBorder="1" applyAlignment="1" applyProtection="1">
      <alignment horizontal="center" vertical="center" wrapText="1"/>
      <protection/>
    </xf>
    <xf numFmtId="204" fontId="16" fillId="26" borderId="23" xfId="0" applyNumberFormat="1" applyFont="1" applyFill="1" applyBorder="1" applyAlignment="1" applyProtection="1">
      <alignment horizontal="center" vertical="center" wrapText="1"/>
      <protection/>
    </xf>
    <xf numFmtId="204" fontId="16" fillId="24" borderId="23" xfId="0" applyNumberFormat="1" applyFont="1" applyFill="1" applyBorder="1" applyAlignment="1" applyProtection="1">
      <alignment horizontal="center" vertical="center" wrapText="1"/>
      <protection/>
    </xf>
    <xf numFmtId="204" fontId="16" fillId="14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38" fillId="0" borderId="0" xfId="0" applyFont="1" applyAlignment="1">
      <alignment/>
    </xf>
    <xf numFmtId="0" fontId="38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8" fillId="0" borderId="23" xfId="0" applyFont="1" applyBorder="1" applyAlignment="1">
      <alignment horizontal="center" vertical="center" wrapText="1"/>
    </xf>
    <xf numFmtId="0" fontId="38" fillId="0" borderId="46" xfId="0" applyFont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8" fillId="0" borderId="23" xfId="0" applyFont="1" applyBorder="1" applyAlignment="1">
      <alignment wrapText="1"/>
    </xf>
    <xf numFmtId="0" fontId="38" fillId="0" borderId="23" xfId="0" applyFont="1" applyBorder="1" applyAlignment="1">
      <alignment horizontal="center"/>
    </xf>
    <xf numFmtId="3" fontId="38" fillId="0" borderId="23" xfId="0" applyNumberFormat="1" applyFont="1" applyBorder="1" applyAlignment="1">
      <alignment/>
    </xf>
    <xf numFmtId="3" fontId="38" fillId="0" borderId="23" xfId="0" applyNumberFormat="1" applyFont="1" applyFill="1" applyBorder="1" applyAlignment="1">
      <alignment/>
    </xf>
    <xf numFmtId="0" fontId="38" fillId="0" borderId="23" xfId="0" applyFont="1" applyFill="1" applyBorder="1" applyAlignment="1">
      <alignment horizontal="center"/>
    </xf>
    <xf numFmtId="0" fontId="39" fillId="0" borderId="23" xfId="0" applyFont="1" applyBorder="1" applyAlignment="1">
      <alignment/>
    </xf>
    <xf numFmtId="0" fontId="39" fillId="0" borderId="23" xfId="0" applyFont="1" applyBorder="1" applyAlignment="1">
      <alignment horizontal="center"/>
    </xf>
    <xf numFmtId="3" fontId="39" fillId="0" borderId="23" xfId="0" applyNumberFormat="1" applyFont="1" applyBorder="1" applyAlignment="1">
      <alignment/>
    </xf>
    <xf numFmtId="3" fontId="39" fillId="0" borderId="23" xfId="0" applyNumberFormat="1" applyFont="1" applyFill="1" applyBorder="1" applyAlignment="1">
      <alignment/>
    </xf>
    <xf numFmtId="0" fontId="39" fillId="0" borderId="23" xfId="0" applyFont="1" applyFill="1" applyBorder="1" applyAlignment="1">
      <alignment horizontal="center"/>
    </xf>
    <xf numFmtId="0" fontId="39" fillId="0" borderId="0" xfId="0" applyFont="1" applyAlignment="1">
      <alignment/>
    </xf>
    <xf numFmtId="0" fontId="39" fillId="0" borderId="23" xfId="0" applyFont="1" applyFill="1" applyBorder="1" applyAlignment="1">
      <alignment horizontal="center" vertical="center" wrapText="1"/>
    </xf>
    <xf numFmtId="3" fontId="39" fillId="0" borderId="23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2" fontId="40" fillId="0" borderId="0" xfId="0" applyNumberFormat="1" applyFont="1" applyAlignment="1">
      <alignment/>
    </xf>
    <xf numFmtId="0" fontId="40" fillId="0" borderId="0" xfId="0" applyFont="1" applyFill="1" applyAlignment="1">
      <alignment/>
    </xf>
    <xf numFmtId="0" fontId="41" fillId="0" borderId="23" xfId="0" applyFont="1" applyFill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46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26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6" fillId="53" borderId="0" xfId="0" applyFont="1" applyFill="1" applyAlignment="1" applyProtection="1">
      <alignment vertical="center"/>
      <protection locked="0"/>
    </xf>
    <xf numFmtId="204" fontId="6" fillId="54" borderId="23" xfId="0" applyNumberFormat="1" applyFont="1" applyFill="1" applyBorder="1" applyAlignment="1">
      <alignment horizontal="right" wrapText="1" shrinkToFit="1"/>
    </xf>
    <xf numFmtId="204" fontId="9" fillId="0" borderId="26" xfId="0" applyNumberFormat="1" applyFont="1" applyFill="1" applyBorder="1" applyAlignment="1">
      <alignment horizontal="right" wrapText="1" shrinkToFit="1"/>
    </xf>
    <xf numFmtId="0" fontId="6" fillId="54" borderId="23" xfId="0" applyFont="1" applyFill="1" applyBorder="1" applyAlignment="1" applyProtection="1">
      <alignment horizontal="right" vertical="top" wrapText="1"/>
      <protection locked="0"/>
    </xf>
    <xf numFmtId="0" fontId="6" fillId="54" borderId="23" xfId="0" applyFont="1" applyFill="1" applyBorder="1" applyAlignment="1" applyProtection="1">
      <alignment horizontal="left" vertical="top"/>
      <protection hidden="1" locked="0"/>
    </xf>
    <xf numFmtId="204" fontId="16" fillId="54" borderId="23" xfId="0" applyNumberFormat="1" applyFont="1" applyFill="1" applyBorder="1" applyAlignment="1" applyProtection="1">
      <alignment horizontal="right"/>
      <protection hidden="1" locked="0"/>
    </xf>
    <xf numFmtId="204" fontId="29" fillId="0" borderId="43" xfId="0" applyNumberFormat="1" applyFont="1" applyFill="1" applyBorder="1" applyAlignment="1" applyProtection="1">
      <alignment horizontal="right" wrapText="1"/>
      <protection hidden="1"/>
    </xf>
    <xf numFmtId="204" fontId="29" fillId="50" borderId="43" xfId="0" applyNumberFormat="1" applyFont="1" applyFill="1" applyBorder="1" applyAlignment="1" applyProtection="1">
      <alignment horizontal="right" wrapText="1"/>
      <protection hidden="1"/>
    </xf>
    <xf numFmtId="204" fontId="29" fillId="53" borderId="43" xfId="0" applyNumberFormat="1" applyFont="1" applyFill="1" applyBorder="1" applyAlignment="1" applyProtection="1">
      <alignment horizontal="right" wrapText="1"/>
      <protection hidden="1"/>
    </xf>
    <xf numFmtId="204" fontId="29" fillId="0" borderId="36" xfId="0" applyNumberFormat="1" applyFont="1" applyFill="1" applyBorder="1" applyAlignment="1" applyProtection="1">
      <alignment horizontal="right" wrapText="1"/>
      <protection hidden="1"/>
    </xf>
    <xf numFmtId="204" fontId="29" fillId="0" borderId="52" xfId="0" applyNumberFormat="1" applyFont="1" applyFill="1" applyBorder="1" applyAlignment="1" applyProtection="1">
      <alignment horizontal="right"/>
      <protection hidden="1"/>
    </xf>
    <xf numFmtId="204" fontId="29" fillId="0" borderId="23" xfId="0" applyNumberFormat="1" applyFont="1" applyFill="1" applyBorder="1" applyAlignment="1" applyProtection="1">
      <alignment horizontal="right"/>
      <protection hidden="1"/>
    </xf>
    <xf numFmtId="204" fontId="29" fillId="0" borderId="36" xfId="0" applyNumberFormat="1" applyFont="1" applyFill="1" applyBorder="1" applyAlignment="1" applyProtection="1">
      <alignment horizontal="right" vertical="center" wrapText="1"/>
      <protection hidden="1"/>
    </xf>
    <xf numFmtId="204" fontId="30" fillId="0" borderId="36" xfId="0" applyNumberFormat="1" applyFont="1" applyFill="1" applyBorder="1" applyAlignment="1" applyProtection="1">
      <alignment horizontal="right" vertical="center" wrapText="1"/>
      <protection hidden="1"/>
    </xf>
    <xf numFmtId="204" fontId="42" fillId="50" borderId="46" xfId="0" applyNumberFormat="1" applyFont="1" applyFill="1" applyBorder="1" applyAlignment="1" applyProtection="1">
      <alignment horizontal="right"/>
      <protection hidden="1"/>
    </xf>
    <xf numFmtId="204" fontId="29" fillId="50" borderId="46" xfId="0" applyNumberFormat="1" applyFont="1" applyFill="1" applyBorder="1" applyAlignment="1" applyProtection="1">
      <alignment horizontal="right"/>
      <protection hidden="1"/>
    </xf>
    <xf numFmtId="204" fontId="42" fillId="50" borderId="14" xfId="0" applyNumberFormat="1" applyFont="1" applyFill="1" applyBorder="1" applyAlignment="1" applyProtection="1">
      <alignment horizontal="right"/>
      <protection hidden="1"/>
    </xf>
    <xf numFmtId="204" fontId="29" fillId="50" borderId="14" xfId="0" applyNumberFormat="1" applyFont="1" applyFill="1" applyBorder="1" applyAlignment="1" applyProtection="1">
      <alignment horizontal="right"/>
      <protection hidden="1"/>
    </xf>
    <xf numFmtId="204" fontId="43" fillId="50" borderId="14" xfId="0" applyNumberFormat="1" applyFont="1" applyFill="1" applyBorder="1" applyAlignment="1" applyProtection="1">
      <alignment horizontal="right"/>
      <protection hidden="1"/>
    </xf>
    <xf numFmtId="204" fontId="44" fillId="50" borderId="14" xfId="0" applyNumberFormat="1" applyFont="1" applyFill="1" applyBorder="1" applyAlignment="1" applyProtection="1">
      <alignment horizontal="right"/>
      <protection hidden="1"/>
    </xf>
    <xf numFmtId="204" fontId="29" fillId="0" borderId="52" xfId="0" applyNumberFormat="1" applyFont="1" applyFill="1" applyBorder="1" applyAlignment="1" applyProtection="1">
      <alignment horizontal="center" vertical="center"/>
      <protection hidden="1"/>
    </xf>
    <xf numFmtId="204" fontId="29" fillId="0" borderId="26" xfId="0" applyNumberFormat="1" applyFont="1" applyFill="1" applyBorder="1" applyAlignment="1" applyProtection="1">
      <alignment horizontal="center" vertical="center"/>
      <protection hidden="1"/>
    </xf>
    <xf numFmtId="204" fontId="29" fillId="0" borderId="23" xfId="0" applyNumberFormat="1" applyFont="1" applyFill="1" applyBorder="1" applyAlignment="1" applyProtection="1">
      <alignment horizontal="center" vertical="center" wrapText="1"/>
      <protection/>
    </xf>
    <xf numFmtId="204" fontId="29" fillId="0" borderId="23" xfId="0" applyNumberFormat="1" applyFont="1" applyFill="1" applyBorder="1" applyAlignment="1" applyProtection="1">
      <alignment horizontal="center" vertical="center" wrapText="1"/>
      <protection hidden="1"/>
    </xf>
    <xf numFmtId="204" fontId="29" fillId="0" borderId="26" xfId="0" applyNumberFormat="1" applyFont="1" applyFill="1" applyBorder="1" applyAlignment="1" applyProtection="1">
      <alignment horizontal="center" vertical="center" wrapText="1"/>
      <protection hidden="1"/>
    </xf>
    <xf numFmtId="204" fontId="29" fillId="50" borderId="23" xfId="0" applyNumberFormat="1" applyFont="1" applyFill="1" applyBorder="1" applyAlignment="1" applyProtection="1">
      <alignment horizontal="center" vertical="center"/>
      <protection hidden="1"/>
    </xf>
    <xf numFmtId="204" fontId="29" fillId="0" borderId="28" xfId="0" applyNumberFormat="1" applyFont="1" applyFill="1" applyBorder="1" applyAlignment="1" applyProtection="1">
      <alignment horizontal="center" vertical="center"/>
      <protection hidden="1"/>
    </xf>
    <xf numFmtId="204" fontId="29" fillId="0" borderId="47" xfId="0" applyNumberFormat="1" applyFont="1" applyFill="1" applyBorder="1" applyAlignment="1" applyProtection="1">
      <alignment horizontal="center" vertical="center"/>
      <protection hidden="1"/>
    </xf>
    <xf numFmtId="204" fontId="29" fillId="50" borderId="22" xfId="0" applyNumberFormat="1" applyFont="1" applyFill="1" applyBorder="1" applyAlignment="1" applyProtection="1">
      <alignment horizontal="center" vertical="center"/>
      <protection hidden="1"/>
    </xf>
    <xf numFmtId="204" fontId="30" fillId="50" borderId="31" xfId="0" applyNumberFormat="1" applyFont="1" applyFill="1" applyBorder="1" applyAlignment="1" applyProtection="1">
      <alignment horizontal="center" vertical="center"/>
      <protection hidden="1"/>
    </xf>
    <xf numFmtId="204" fontId="33" fillId="0" borderId="22" xfId="0" applyNumberFormat="1" applyFont="1" applyFill="1" applyBorder="1" applyAlignment="1" applyProtection="1">
      <alignment horizontal="right" vertical="center" wrapText="1"/>
      <protection hidden="1"/>
    </xf>
    <xf numFmtId="204" fontId="33" fillId="0" borderId="11" xfId="0" applyNumberFormat="1" applyFont="1" applyFill="1" applyBorder="1" applyAlignment="1" applyProtection="1">
      <alignment horizontal="right" vertical="center" wrapText="1"/>
      <protection hidden="1"/>
    </xf>
    <xf numFmtId="204" fontId="33" fillId="50" borderId="22" xfId="0" applyNumberFormat="1" applyFont="1" applyFill="1" applyBorder="1" applyAlignment="1" applyProtection="1">
      <alignment horizontal="right" vertical="center" wrapText="1"/>
      <protection hidden="1"/>
    </xf>
    <xf numFmtId="204" fontId="33" fillId="0" borderId="13" xfId="0" applyNumberFormat="1" applyFont="1" applyFill="1" applyBorder="1" applyAlignment="1" applyProtection="1">
      <alignment horizontal="right" vertical="center" wrapText="1"/>
      <protection hidden="1"/>
    </xf>
    <xf numFmtId="204" fontId="42" fillId="50" borderId="26" xfId="0" applyNumberFormat="1" applyFont="1" applyFill="1" applyBorder="1" applyAlignment="1">
      <alignment horizontal="right" wrapText="1" shrinkToFit="1"/>
    </xf>
    <xf numFmtId="0" fontId="45" fillId="50" borderId="25" xfId="0" applyFont="1" applyFill="1" applyBorder="1" applyAlignment="1">
      <alignment/>
    </xf>
    <xf numFmtId="204" fontId="29" fillId="50" borderId="26" xfId="0" applyNumberFormat="1" applyFont="1" applyFill="1" applyBorder="1" applyAlignment="1">
      <alignment horizontal="right"/>
    </xf>
    <xf numFmtId="204" fontId="46" fillId="50" borderId="26" xfId="0" applyNumberFormat="1" applyFont="1" applyFill="1" applyBorder="1" applyAlignment="1">
      <alignment horizontal="right" wrapText="1" shrinkToFit="1"/>
    </xf>
    <xf numFmtId="204" fontId="46" fillId="50" borderId="57" xfId="0" applyNumberFormat="1" applyFont="1" applyFill="1" applyBorder="1" applyAlignment="1">
      <alignment horizontal="right" wrapText="1" shrinkToFit="1"/>
    </xf>
    <xf numFmtId="204" fontId="42" fillId="50" borderId="23" xfId="0" applyNumberFormat="1" applyFont="1" applyFill="1" applyBorder="1" applyAlignment="1">
      <alignment horizontal="right" wrapText="1" shrinkToFit="1"/>
    </xf>
    <xf numFmtId="204" fontId="42" fillId="50" borderId="23" xfId="0" applyNumberFormat="1" applyFont="1" applyFill="1" applyBorder="1" applyAlignment="1">
      <alignment horizontal="right"/>
    </xf>
    <xf numFmtId="204" fontId="29" fillId="50" borderId="23" xfId="0" applyNumberFormat="1" applyFont="1" applyFill="1" applyBorder="1" applyAlignment="1">
      <alignment horizontal="right"/>
    </xf>
    <xf numFmtId="204" fontId="46" fillId="50" borderId="23" xfId="0" applyNumberFormat="1" applyFont="1" applyFill="1" applyBorder="1" applyAlignment="1">
      <alignment horizontal="right" wrapText="1" shrinkToFit="1"/>
    </xf>
    <xf numFmtId="204" fontId="29" fillId="50" borderId="23" xfId="0" applyNumberFormat="1" applyFont="1" applyFill="1" applyBorder="1" applyAlignment="1">
      <alignment horizontal="right" wrapText="1" shrinkToFit="1"/>
    </xf>
    <xf numFmtId="204" fontId="43" fillId="50" borderId="23" xfId="0" applyNumberFormat="1" applyFont="1" applyFill="1" applyBorder="1" applyAlignment="1">
      <alignment horizontal="right" wrapText="1" shrinkToFit="1"/>
    </xf>
    <xf numFmtId="204" fontId="43" fillId="50" borderId="23" xfId="0" applyNumberFormat="1" applyFont="1" applyFill="1" applyBorder="1" applyAlignment="1">
      <alignment horizontal="right"/>
    </xf>
    <xf numFmtId="204" fontId="44" fillId="50" borderId="23" xfId="0" applyNumberFormat="1" applyFont="1" applyFill="1" applyBorder="1" applyAlignment="1">
      <alignment horizontal="right"/>
    </xf>
    <xf numFmtId="204" fontId="47" fillId="50" borderId="23" xfId="0" applyNumberFormat="1" applyFont="1" applyFill="1" applyBorder="1" applyAlignment="1">
      <alignment horizontal="right" wrapText="1" shrinkToFit="1"/>
    </xf>
    <xf numFmtId="49" fontId="29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29" fillId="50" borderId="11" xfId="0" applyFont="1" applyFill="1" applyBorder="1" applyAlignment="1" applyProtection="1">
      <alignment horizontal="left" vertical="center" wrapText="1"/>
      <protection hidden="1"/>
    </xf>
    <xf numFmtId="204" fontId="31" fillId="0" borderId="0" xfId="0" applyNumberFormat="1" applyFont="1" applyFill="1" applyAlignment="1">
      <alignment horizontal="center" vertical="center"/>
    </xf>
    <xf numFmtId="0" fontId="32" fillId="0" borderId="0" xfId="0" applyFont="1" applyAlignment="1">
      <alignment horizontal="center" vertical="center"/>
    </xf>
    <xf numFmtId="49" fontId="29" fillId="50" borderId="42" xfId="0" applyNumberFormat="1" applyFont="1" applyFill="1" applyBorder="1" applyAlignment="1" applyProtection="1">
      <alignment horizontal="right" vertical="top"/>
      <protection/>
    </xf>
    <xf numFmtId="0" fontId="29" fillId="50" borderId="26" xfId="0" applyFont="1" applyFill="1" applyBorder="1" applyAlignment="1" applyProtection="1">
      <alignment horizontal="left" vertical="top" wrapText="1"/>
      <protection/>
    </xf>
    <xf numFmtId="0" fontId="31" fillId="50" borderId="0" xfId="0" applyFont="1" applyFill="1" applyAlignment="1">
      <alignment/>
    </xf>
    <xf numFmtId="0" fontId="32" fillId="50" borderId="0" xfId="0" applyFont="1" applyFill="1" applyAlignment="1">
      <alignment/>
    </xf>
    <xf numFmtId="0" fontId="32" fillId="55" borderId="0" xfId="0" applyFont="1" applyFill="1" applyAlignment="1">
      <alignment/>
    </xf>
    <xf numFmtId="49" fontId="29" fillId="50" borderId="15" xfId="0" applyNumberFormat="1" applyFont="1" applyFill="1" applyBorder="1" applyAlignment="1" applyProtection="1">
      <alignment horizontal="right" vertical="top"/>
      <protection/>
    </xf>
    <xf numFmtId="0" fontId="29" fillId="50" borderId="14" xfId="0" applyFont="1" applyFill="1" applyBorder="1" applyAlignment="1" applyProtection="1">
      <alignment horizontal="left" vertical="top" wrapText="1"/>
      <protection/>
    </xf>
    <xf numFmtId="204" fontId="46" fillId="50" borderId="0" xfId="0" applyNumberFormat="1" applyFont="1" applyFill="1" applyBorder="1" applyAlignment="1" applyProtection="1">
      <alignment horizontal="right" wrapText="1"/>
      <protection hidden="1"/>
    </xf>
    <xf numFmtId="204" fontId="31" fillId="50" borderId="0" xfId="0" applyNumberFormat="1" applyFont="1" applyFill="1" applyAlignment="1">
      <alignment/>
    </xf>
    <xf numFmtId="49" fontId="44" fillId="50" borderId="15" xfId="0" applyNumberFormat="1" applyFont="1" applyFill="1" applyBorder="1" applyAlignment="1" applyProtection="1">
      <alignment horizontal="right" vertical="top"/>
      <protection/>
    </xf>
    <xf numFmtId="0" fontId="44" fillId="50" borderId="14" xfId="0" applyFont="1" applyFill="1" applyBorder="1" applyAlignment="1" applyProtection="1">
      <alignment horizontal="left" vertical="top" wrapText="1"/>
      <protection/>
    </xf>
    <xf numFmtId="204" fontId="48" fillId="50" borderId="0" xfId="0" applyNumberFormat="1" applyFont="1" applyFill="1" applyAlignment="1">
      <alignment/>
    </xf>
    <xf numFmtId="0" fontId="49" fillId="50" borderId="0" xfId="0" applyFont="1" applyFill="1" applyAlignment="1">
      <alignment/>
    </xf>
    <xf numFmtId="0" fontId="49" fillId="55" borderId="0" xfId="0" applyFont="1" applyFill="1" applyAlignment="1">
      <alignment/>
    </xf>
    <xf numFmtId="0" fontId="48" fillId="50" borderId="0" xfId="0" applyFont="1" applyFill="1" applyAlignment="1">
      <alignment/>
    </xf>
    <xf numFmtId="204" fontId="16" fillId="14" borderId="22" xfId="0" applyNumberFormat="1" applyFont="1" applyFill="1" applyBorder="1" applyAlignment="1" applyProtection="1">
      <alignment horizontal="right" vertical="center" wrapText="1"/>
      <protection hidden="1"/>
    </xf>
    <xf numFmtId="203" fontId="6" fillId="14" borderId="21" xfId="0" applyNumberFormat="1" applyFont="1" applyFill="1" applyBorder="1" applyAlignment="1" applyProtection="1">
      <alignment horizontal="right" vertical="center" wrapText="1"/>
      <protection hidden="1"/>
    </xf>
    <xf numFmtId="0" fontId="6" fillId="14" borderId="11" xfId="0" applyFont="1" applyFill="1" applyBorder="1" applyAlignment="1" applyProtection="1">
      <alignment horizontal="center" vertical="center" wrapText="1"/>
      <protection hidden="1"/>
    </xf>
    <xf numFmtId="204" fontId="19" fillId="14" borderId="22" xfId="0" applyNumberFormat="1" applyFont="1" applyFill="1" applyBorder="1" applyAlignment="1" applyProtection="1">
      <alignment horizontal="right" vertical="center" wrapText="1"/>
      <protection hidden="1"/>
    </xf>
    <xf numFmtId="204" fontId="19" fillId="14" borderId="13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Alignment="1" applyProtection="1">
      <alignment horizontal="center" wrapText="1" shrinkToFit="1"/>
      <protection locked="0"/>
    </xf>
    <xf numFmtId="0" fontId="4" fillId="0" borderId="0" xfId="0" applyNumberFormat="1" applyFont="1" applyFill="1" applyAlignment="1" applyProtection="1">
      <alignment horizontal="left" wrapText="1"/>
      <protection locked="0"/>
    </xf>
    <xf numFmtId="0" fontId="4" fillId="0" borderId="0" xfId="0" applyFont="1" applyBorder="1" applyAlignment="1">
      <alignment horizontal="left" wrapText="1"/>
    </xf>
    <xf numFmtId="0" fontId="38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  <xf numFmtId="0" fontId="38" fillId="0" borderId="0" xfId="0" applyFont="1" applyFill="1" applyAlignment="1">
      <alignment vertical="center" wrapText="1"/>
    </xf>
    <xf numFmtId="0" fontId="0" fillId="0" borderId="0" xfId="0" applyAlignment="1">
      <alignment/>
    </xf>
    <xf numFmtId="0" fontId="38" fillId="0" borderId="0" xfId="0" applyFont="1" applyFill="1" applyAlignment="1">
      <alignment/>
    </xf>
    <xf numFmtId="0" fontId="85" fillId="0" borderId="17" xfId="0" applyFont="1" applyBorder="1" applyAlignment="1">
      <alignment horizontal="center" vertical="center"/>
    </xf>
    <xf numFmtId="0" fontId="38" fillId="0" borderId="26" xfId="0" applyFont="1" applyBorder="1" applyAlignment="1">
      <alignment/>
    </xf>
    <xf numFmtId="0" fontId="38" fillId="0" borderId="17" xfId="0" applyFont="1" applyFill="1" applyBorder="1" applyAlignment="1">
      <alignment horizontal="center" vertical="center" wrapText="1"/>
    </xf>
    <xf numFmtId="0" fontId="38" fillId="0" borderId="26" xfId="0" applyFont="1" applyFill="1" applyBorder="1" applyAlignment="1">
      <alignment horizontal="center"/>
    </xf>
    <xf numFmtId="0" fontId="38" fillId="0" borderId="51" xfId="0" applyFont="1" applyBorder="1" applyAlignment="1">
      <alignment horizontal="center"/>
    </xf>
    <xf numFmtId="0" fontId="38" fillId="0" borderId="46" xfId="0" applyFont="1" applyBorder="1" applyAlignment="1">
      <alignment horizontal="center"/>
    </xf>
    <xf numFmtId="0" fontId="38" fillId="0" borderId="51" xfId="0" applyFont="1" applyFill="1" applyBorder="1" applyAlignment="1">
      <alignment horizontal="center"/>
    </xf>
    <xf numFmtId="0" fontId="38" fillId="0" borderId="46" xfId="0" applyFont="1" applyFill="1" applyBorder="1" applyAlignment="1">
      <alignment horizontal="center"/>
    </xf>
    <xf numFmtId="0" fontId="38" fillId="0" borderId="23" xfId="0" applyFont="1" applyBorder="1" applyAlignment="1">
      <alignment horizontal="center" vertical="center" wrapText="1"/>
    </xf>
    <xf numFmtId="0" fontId="38" fillId="0" borderId="23" xfId="0" applyFont="1" applyBorder="1" applyAlignment="1">
      <alignment/>
    </xf>
    <xf numFmtId="0" fontId="39" fillId="0" borderId="0" xfId="0" applyFont="1" applyAlignment="1">
      <alignment horizontal="center" vertical="center" wrapText="1"/>
    </xf>
    <xf numFmtId="0" fontId="38" fillId="0" borderId="0" xfId="0" applyFont="1" applyAlignment="1">
      <alignment/>
    </xf>
  </cellXfs>
  <cellStyles count="7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Звичайний 2" xfId="68"/>
    <cellStyle name="Звичайний 2 2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_Dod5kochtor" xfId="77"/>
    <cellStyle name="Обычный_Дох1" xfId="78"/>
    <cellStyle name="Followed Hyperlink" xfId="79"/>
    <cellStyle name="Плохой" xfId="80"/>
    <cellStyle name="Пояснение" xfId="81"/>
    <cellStyle name="Примечание" xfId="82"/>
    <cellStyle name="Примечание 2" xfId="83"/>
    <cellStyle name="Percent" xfId="84"/>
    <cellStyle name="Связанная ячейка" xfId="85"/>
    <cellStyle name="Стиль 1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24"/>
  <sheetViews>
    <sheetView showZeros="0" tabSelected="1" zoomScale="75" zoomScaleNormal="75" zoomScaleSheetLayoutView="75" zoomScalePageLayoutView="0" workbookViewId="0" topLeftCell="A1">
      <pane ySplit="4" topLeftCell="A168" activePane="bottomLeft" state="frozen"/>
      <selection pane="topLeft" activeCell="A1" sqref="A1"/>
      <selection pane="bottomLeft" activeCell="AA1" sqref="AA1"/>
    </sheetView>
  </sheetViews>
  <sheetFormatPr defaultColWidth="9.00390625" defaultRowHeight="12.75"/>
  <cols>
    <col min="1" max="1" width="13.75390625" style="2" customWidth="1"/>
    <col min="2" max="2" width="78.75390625" style="2" customWidth="1"/>
    <col min="3" max="3" width="15.125" style="2" customWidth="1"/>
    <col min="4" max="4" width="14.00390625" style="26" customWidth="1"/>
    <col min="5" max="6" width="15.25390625" style="26" customWidth="1"/>
    <col min="7" max="7" width="11.25390625" style="26" customWidth="1"/>
    <col min="8" max="8" width="12.875" style="2" customWidth="1"/>
    <col min="9" max="9" width="19.625" style="2" customWidth="1"/>
    <col min="10" max="16384" width="9.125" style="2" customWidth="1"/>
  </cols>
  <sheetData>
    <row r="1" spans="5:8" ht="93.75" customHeight="1">
      <c r="E1" s="500" t="s">
        <v>372</v>
      </c>
      <c r="F1" s="500"/>
      <c r="G1" s="500"/>
      <c r="H1" s="500"/>
    </row>
    <row r="2" spans="1:8" ht="49.5" customHeight="1">
      <c r="A2" s="499" t="s">
        <v>334</v>
      </c>
      <c r="B2" s="499"/>
      <c r="C2" s="499"/>
      <c r="D2" s="499"/>
      <c r="E2" s="499"/>
      <c r="F2" s="499"/>
      <c r="G2" s="499"/>
      <c r="H2" s="499"/>
    </row>
    <row r="3" ht="15" customHeight="1" thickBot="1">
      <c r="H3" s="3"/>
    </row>
    <row r="4" spans="1:13" s="1" customFormat="1" ht="87.75" customHeight="1" thickBot="1">
      <c r="A4" s="27" t="s">
        <v>1</v>
      </c>
      <c r="B4" s="28" t="s">
        <v>2</v>
      </c>
      <c r="C4" s="17" t="s">
        <v>199</v>
      </c>
      <c r="D4" s="17" t="s">
        <v>17</v>
      </c>
      <c r="E4" s="17" t="s">
        <v>61</v>
      </c>
      <c r="F4" s="17" t="s">
        <v>332</v>
      </c>
      <c r="G4" s="17" t="s">
        <v>49</v>
      </c>
      <c r="H4" s="25" t="s">
        <v>50</v>
      </c>
      <c r="M4" s="74"/>
    </row>
    <row r="5" spans="1:8" ht="23.25" customHeight="1" thickBot="1">
      <c r="A5" s="5"/>
      <c r="B5" s="7" t="s">
        <v>18</v>
      </c>
      <c r="C5" s="6"/>
      <c r="D5" s="6"/>
      <c r="E5" s="6"/>
      <c r="F5" s="6"/>
      <c r="G5" s="7"/>
      <c r="H5" s="8"/>
    </row>
    <row r="6" spans="1:9" s="74" customFormat="1" ht="22.5" customHeight="1" thickBot="1">
      <c r="A6" s="149">
        <v>10000000</v>
      </c>
      <c r="B6" s="150" t="s">
        <v>3</v>
      </c>
      <c r="C6" s="206">
        <f>C7+C10+C16+C22</f>
        <v>128379.20000000001</v>
      </c>
      <c r="D6" s="206">
        <f>D7+D10+D16+D22</f>
        <v>92354.3</v>
      </c>
      <c r="E6" s="206">
        <f>E7+E10+E16+E22</f>
        <v>98146.889</v>
      </c>
      <c r="F6" s="206">
        <f>E6-D6</f>
        <v>5792.588999999993</v>
      </c>
      <c r="G6" s="206">
        <f aca="true" t="shared" si="0" ref="G6:H39">IF(C6=0,"",$E6/C6*100)</f>
        <v>76.45077162032477</v>
      </c>
      <c r="H6" s="207">
        <f t="shared" si="0"/>
        <v>106.2721378430674</v>
      </c>
      <c r="I6" s="71"/>
    </row>
    <row r="7" spans="1:9" s="74" customFormat="1" ht="40.5">
      <c r="A7" s="151">
        <v>11000000</v>
      </c>
      <c r="B7" s="152" t="s">
        <v>4</v>
      </c>
      <c r="C7" s="190">
        <f>SUM(C8,C9)</f>
        <v>66773.54</v>
      </c>
      <c r="D7" s="190">
        <f>SUM(D8,D9)</f>
        <v>49256.54</v>
      </c>
      <c r="E7" s="190">
        <f>SUM(E8,E9)</f>
        <v>54653.293000000005</v>
      </c>
      <c r="F7" s="190">
        <f>E7-D7</f>
        <v>5396.753000000004</v>
      </c>
      <c r="G7" s="190">
        <f t="shared" si="0"/>
        <v>81.84872780445669</v>
      </c>
      <c r="H7" s="208">
        <f t="shared" si="0"/>
        <v>110.95641918819308</v>
      </c>
      <c r="I7" s="71"/>
    </row>
    <row r="8" spans="1:9" s="74" customFormat="1" ht="20.25">
      <c r="A8" s="153">
        <v>11010000</v>
      </c>
      <c r="B8" s="154" t="s">
        <v>52</v>
      </c>
      <c r="C8" s="200">
        <v>66652.54</v>
      </c>
      <c r="D8" s="195">
        <v>49140.54</v>
      </c>
      <c r="E8" s="195">
        <v>54532.281</v>
      </c>
      <c r="F8" s="190">
        <f>E8-D8</f>
        <v>5391.741000000002</v>
      </c>
      <c r="G8" s="200">
        <f t="shared" si="0"/>
        <v>81.81575825917513</v>
      </c>
      <c r="H8" s="200">
        <f t="shared" si="0"/>
        <v>110.97208333485958</v>
      </c>
      <c r="I8" s="73"/>
    </row>
    <row r="9" spans="1:9" s="74" customFormat="1" ht="20.25">
      <c r="A9" s="153">
        <v>11020000</v>
      </c>
      <c r="B9" s="154" t="s">
        <v>5</v>
      </c>
      <c r="C9" s="200">
        <v>121</v>
      </c>
      <c r="D9" s="195">
        <v>116</v>
      </c>
      <c r="E9" s="195">
        <v>121.012</v>
      </c>
      <c r="F9" s="190">
        <f>E9-D9</f>
        <v>5.0120000000000005</v>
      </c>
      <c r="G9" s="200">
        <f t="shared" si="0"/>
        <v>100.0099173553719</v>
      </c>
      <c r="H9" s="200">
        <f t="shared" si="0"/>
        <v>104.3206896551724</v>
      </c>
      <c r="I9" s="73"/>
    </row>
    <row r="10" spans="1:9" s="74" customFormat="1" ht="20.25" customHeight="1">
      <c r="A10" s="155">
        <v>13000000</v>
      </c>
      <c r="B10" s="156" t="s">
        <v>92</v>
      </c>
      <c r="C10" s="196">
        <f>SUM(C12,C13,C14,C15)</f>
        <v>7095.459999999999</v>
      </c>
      <c r="D10" s="196">
        <f>SUM(D12,D13,D14,D15)</f>
        <v>5038.36</v>
      </c>
      <c r="E10" s="196">
        <f>SUM(E12,E13,E14,E15)</f>
        <v>5687.268</v>
      </c>
      <c r="F10" s="196">
        <f>E10-D10</f>
        <v>648.9080000000004</v>
      </c>
      <c r="G10" s="196">
        <f t="shared" si="0"/>
        <v>80.15361935660268</v>
      </c>
      <c r="H10" s="200">
        <f t="shared" si="0"/>
        <v>112.8793496296414</v>
      </c>
      <c r="I10" s="71"/>
    </row>
    <row r="11" spans="1:9" s="74" customFormat="1" ht="60" customHeight="1" hidden="1">
      <c r="A11" s="157">
        <v>13010100</v>
      </c>
      <c r="B11" s="158" t="s">
        <v>173</v>
      </c>
      <c r="C11" s="197">
        <v>0</v>
      </c>
      <c r="D11" s="197">
        <v>0</v>
      </c>
      <c r="E11" s="197">
        <v>0</v>
      </c>
      <c r="F11" s="197"/>
      <c r="G11" s="196">
        <f t="shared" si="0"/>
      </c>
      <c r="H11" s="200">
        <f t="shared" si="0"/>
      </c>
      <c r="I11" s="71"/>
    </row>
    <row r="12" spans="1:9" s="74" customFormat="1" ht="63" customHeight="1">
      <c r="A12" s="159">
        <v>13010100</v>
      </c>
      <c r="B12" s="160" t="s">
        <v>193</v>
      </c>
      <c r="C12" s="197">
        <v>3550.9</v>
      </c>
      <c r="D12" s="197">
        <v>2250.4</v>
      </c>
      <c r="E12" s="197">
        <v>2878.388</v>
      </c>
      <c r="F12" s="197">
        <f aca="true" t="shared" si="1" ref="F12:F44">E12-D12</f>
        <v>627.9879999999998</v>
      </c>
      <c r="G12" s="196">
        <f t="shared" si="0"/>
        <v>81.06080148694697</v>
      </c>
      <c r="H12" s="200">
        <f t="shared" si="0"/>
        <v>127.90561677923924</v>
      </c>
      <c r="I12" s="71"/>
    </row>
    <row r="13" spans="1:9" s="74" customFormat="1" ht="81" customHeight="1">
      <c r="A13" s="159">
        <v>13010200</v>
      </c>
      <c r="B13" s="160" t="s">
        <v>194</v>
      </c>
      <c r="C13" s="197">
        <v>3450</v>
      </c>
      <c r="D13" s="197">
        <v>2700</v>
      </c>
      <c r="E13" s="197">
        <v>2717.799</v>
      </c>
      <c r="F13" s="197">
        <f t="shared" si="1"/>
        <v>17.798999999999978</v>
      </c>
      <c r="G13" s="196">
        <f t="shared" si="0"/>
        <v>78.77678260869565</v>
      </c>
      <c r="H13" s="200">
        <f t="shared" si="0"/>
        <v>100.65922222222221</v>
      </c>
      <c r="I13" s="71"/>
    </row>
    <row r="14" spans="1:9" s="74" customFormat="1" ht="40.5" customHeight="1">
      <c r="A14" s="163" t="s">
        <v>207</v>
      </c>
      <c r="B14" s="161" t="s">
        <v>179</v>
      </c>
      <c r="C14" s="200">
        <v>18.2</v>
      </c>
      <c r="D14" s="195">
        <v>11.6</v>
      </c>
      <c r="E14" s="195">
        <v>14.716</v>
      </c>
      <c r="F14" s="197">
        <f t="shared" si="1"/>
        <v>3.1159999999999997</v>
      </c>
      <c r="G14" s="196">
        <f t="shared" si="0"/>
        <v>80.85714285714286</v>
      </c>
      <c r="H14" s="200">
        <f t="shared" si="0"/>
        <v>126.86206896551724</v>
      </c>
      <c r="I14" s="71"/>
    </row>
    <row r="15" spans="1:9" s="74" customFormat="1" ht="41.25" customHeight="1">
      <c r="A15" s="164">
        <v>13040100</v>
      </c>
      <c r="B15" s="162" t="s">
        <v>195</v>
      </c>
      <c r="C15" s="200">
        <v>76.36</v>
      </c>
      <c r="D15" s="195">
        <v>76.36</v>
      </c>
      <c r="E15" s="195">
        <v>76.365</v>
      </c>
      <c r="F15" s="197">
        <f t="shared" si="1"/>
        <v>0.0049999999999954525</v>
      </c>
      <c r="G15" s="196">
        <f t="shared" si="0"/>
        <v>100.00654793085384</v>
      </c>
      <c r="H15" s="200">
        <f t="shared" si="0"/>
        <v>100.00654793085384</v>
      </c>
      <c r="I15" s="71"/>
    </row>
    <row r="16" spans="1:9" s="74" customFormat="1" ht="24" customHeight="1">
      <c r="A16" s="165">
        <v>14000000</v>
      </c>
      <c r="B16" s="166" t="s">
        <v>142</v>
      </c>
      <c r="C16" s="199">
        <f>SUM(C17+C19+C21)</f>
        <v>4271.7</v>
      </c>
      <c r="D16" s="199">
        <f>SUM(D17+D19+D21)</f>
        <v>2535.9</v>
      </c>
      <c r="E16" s="199">
        <f>SUM(E17+E19+E21)</f>
        <v>3029.2780000000002</v>
      </c>
      <c r="F16" s="196">
        <f t="shared" si="1"/>
        <v>493.37800000000016</v>
      </c>
      <c r="G16" s="196">
        <f t="shared" si="0"/>
        <v>70.91504553222371</v>
      </c>
      <c r="H16" s="200">
        <f t="shared" si="0"/>
        <v>119.45573563626326</v>
      </c>
      <c r="I16" s="71"/>
    </row>
    <row r="17" spans="1:9" s="74" customFormat="1" ht="40.5">
      <c r="A17" s="167">
        <v>14020000</v>
      </c>
      <c r="B17" s="162" t="s">
        <v>143</v>
      </c>
      <c r="C17" s="200">
        <v>503.1</v>
      </c>
      <c r="D17" s="195">
        <v>232.4</v>
      </c>
      <c r="E17" s="195">
        <v>300.29</v>
      </c>
      <c r="F17" s="197">
        <f t="shared" si="1"/>
        <v>67.89000000000001</v>
      </c>
      <c r="G17" s="196">
        <f t="shared" si="0"/>
        <v>59.687934804213874</v>
      </c>
      <c r="H17" s="200">
        <f t="shared" si="0"/>
        <v>129.21256454388984</v>
      </c>
      <c r="I17" s="71"/>
    </row>
    <row r="18" spans="1:9" s="74" customFormat="1" ht="20.25">
      <c r="A18" s="167">
        <v>14021900</v>
      </c>
      <c r="B18" s="162" t="s">
        <v>144</v>
      </c>
      <c r="C18" s="200">
        <v>503.1</v>
      </c>
      <c r="D18" s="195">
        <v>232.4</v>
      </c>
      <c r="E18" s="195">
        <v>300.29</v>
      </c>
      <c r="F18" s="197">
        <f t="shared" si="1"/>
        <v>67.89000000000001</v>
      </c>
      <c r="G18" s="196">
        <f t="shared" si="0"/>
        <v>59.687934804213874</v>
      </c>
      <c r="H18" s="200">
        <f t="shared" si="0"/>
        <v>129.21256454388984</v>
      </c>
      <c r="I18" s="71"/>
    </row>
    <row r="19" spans="1:9" s="74" customFormat="1" ht="40.5">
      <c r="A19" s="167">
        <v>14030000</v>
      </c>
      <c r="B19" s="162" t="s">
        <v>145</v>
      </c>
      <c r="C19" s="200">
        <v>1847.1</v>
      </c>
      <c r="D19" s="195">
        <v>844.1</v>
      </c>
      <c r="E19" s="195">
        <v>1019.844</v>
      </c>
      <c r="F19" s="197">
        <f t="shared" si="1"/>
        <v>175.74400000000003</v>
      </c>
      <c r="G19" s="196">
        <f t="shared" si="0"/>
        <v>55.213253207731036</v>
      </c>
      <c r="H19" s="200">
        <f t="shared" si="0"/>
        <v>120.82028195711409</v>
      </c>
      <c r="I19" s="71"/>
    </row>
    <row r="20" spans="1:9" s="74" customFormat="1" ht="20.25">
      <c r="A20" s="167">
        <v>14031900</v>
      </c>
      <c r="B20" s="162" t="s">
        <v>144</v>
      </c>
      <c r="C20" s="200">
        <v>1847.1</v>
      </c>
      <c r="D20" s="195">
        <v>844.1</v>
      </c>
      <c r="E20" s="195">
        <v>1019.8</v>
      </c>
      <c r="F20" s="197">
        <f t="shared" si="1"/>
        <v>175.69999999999993</v>
      </c>
      <c r="G20" s="196">
        <f t="shared" si="0"/>
        <v>55.21087109523036</v>
      </c>
      <c r="H20" s="200">
        <f t="shared" si="0"/>
        <v>120.81506930458477</v>
      </c>
      <c r="I20" s="71"/>
    </row>
    <row r="21" spans="1:9" s="74" customFormat="1" ht="37.5" customHeight="1">
      <c r="A21" s="155">
        <v>14040000</v>
      </c>
      <c r="B21" s="156" t="s">
        <v>66</v>
      </c>
      <c r="C21" s="199">
        <v>1921.5</v>
      </c>
      <c r="D21" s="209">
        <v>1459.4</v>
      </c>
      <c r="E21" s="209">
        <v>1709.144</v>
      </c>
      <c r="F21" s="196">
        <f t="shared" si="1"/>
        <v>249.74399999999991</v>
      </c>
      <c r="G21" s="199">
        <f t="shared" si="0"/>
        <v>88.94842570908145</v>
      </c>
      <c r="H21" s="199">
        <f t="shared" si="0"/>
        <v>117.11278607646977</v>
      </c>
      <c r="I21" s="71"/>
    </row>
    <row r="22" spans="1:8" s="74" customFormat="1" ht="20.25">
      <c r="A22" s="155">
        <v>18000000</v>
      </c>
      <c r="B22" s="156" t="s">
        <v>67</v>
      </c>
      <c r="C22" s="199">
        <f>C23+C33+C36</f>
        <v>50238.50000000001</v>
      </c>
      <c r="D22" s="199">
        <f>D23+D33+D36</f>
        <v>35523.5</v>
      </c>
      <c r="E22" s="199">
        <f>E23+E33+E36</f>
        <v>34777.05</v>
      </c>
      <c r="F22" s="196">
        <f t="shared" si="1"/>
        <v>-746.4499999999971</v>
      </c>
      <c r="G22" s="199">
        <f t="shared" si="0"/>
        <v>69.22390198751953</v>
      </c>
      <c r="H22" s="199">
        <f t="shared" si="0"/>
        <v>97.89871493518376</v>
      </c>
    </row>
    <row r="23" spans="1:9" s="74" customFormat="1" ht="20.25">
      <c r="A23" s="157">
        <v>18010000</v>
      </c>
      <c r="B23" s="161" t="s">
        <v>68</v>
      </c>
      <c r="C23" s="200">
        <f>C24+C25+C26+C27+C28+C29+C30+C31</f>
        <v>34173.200000000004</v>
      </c>
      <c r="D23" s="200">
        <f>D24+D25+D26+D27+D28+D29+D30+D31</f>
        <v>25820.899999999998</v>
      </c>
      <c r="E23" s="200">
        <f>E24+E25+E26+E27+E28+E29+E30+E31+E32</f>
        <v>23018.968</v>
      </c>
      <c r="F23" s="197">
        <f t="shared" si="1"/>
        <v>-2801.931999999997</v>
      </c>
      <c r="G23" s="200">
        <f t="shared" si="0"/>
        <v>67.35970877763862</v>
      </c>
      <c r="H23" s="200">
        <f t="shared" si="0"/>
        <v>89.14858893377071</v>
      </c>
      <c r="I23" s="71"/>
    </row>
    <row r="24" spans="1:9" s="74" customFormat="1" ht="60.75">
      <c r="A24" s="163" t="s">
        <v>93</v>
      </c>
      <c r="B24" s="161" t="s">
        <v>94</v>
      </c>
      <c r="C24" s="200">
        <v>41.7</v>
      </c>
      <c r="D24" s="195">
        <v>31.3</v>
      </c>
      <c r="E24" s="195">
        <v>22.614</v>
      </c>
      <c r="F24" s="197">
        <f t="shared" si="1"/>
        <v>-8.686</v>
      </c>
      <c r="G24" s="200">
        <f t="shared" si="0"/>
        <v>54.23021582733812</v>
      </c>
      <c r="H24" s="200">
        <f t="shared" si="0"/>
        <v>72.24920127795528</v>
      </c>
      <c r="I24" s="71"/>
    </row>
    <row r="25" spans="1:9" s="74" customFormat="1" ht="60.75">
      <c r="A25" s="163" t="s">
        <v>95</v>
      </c>
      <c r="B25" s="161" t="s">
        <v>118</v>
      </c>
      <c r="C25" s="200">
        <v>49.6</v>
      </c>
      <c r="D25" s="195">
        <v>49.6</v>
      </c>
      <c r="E25" s="195">
        <v>78.165</v>
      </c>
      <c r="F25" s="197">
        <f t="shared" si="1"/>
        <v>28.565000000000005</v>
      </c>
      <c r="G25" s="200">
        <f t="shared" si="0"/>
        <v>157.59072580645162</v>
      </c>
      <c r="H25" s="200">
        <f t="shared" si="0"/>
        <v>157.59072580645162</v>
      </c>
      <c r="I25" s="71"/>
    </row>
    <row r="26" spans="1:9" s="74" customFormat="1" ht="60.75">
      <c r="A26" s="163" t="s">
        <v>117</v>
      </c>
      <c r="B26" s="161" t="s">
        <v>96</v>
      </c>
      <c r="C26" s="200">
        <v>12.1</v>
      </c>
      <c r="D26" s="195">
        <v>12.1</v>
      </c>
      <c r="E26" s="195">
        <v>51.758</v>
      </c>
      <c r="F26" s="197">
        <f t="shared" si="1"/>
        <v>39.658</v>
      </c>
      <c r="G26" s="200">
        <f t="shared" si="0"/>
        <v>427.7520661157025</v>
      </c>
      <c r="H26" s="200">
        <f t="shared" si="0"/>
        <v>427.7520661157025</v>
      </c>
      <c r="I26" s="71"/>
    </row>
    <row r="27" spans="1:9" s="74" customFormat="1" ht="60.75">
      <c r="A27" s="163" t="s">
        <v>97</v>
      </c>
      <c r="B27" s="161" t="s">
        <v>69</v>
      </c>
      <c r="C27" s="200">
        <v>907</v>
      </c>
      <c r="D27" s="195">
        <v>683.8</v>
      </c>
      <c r="E27" s="195">
        <v>722.726</v>
      </c>
      <c r="F27" s="197">
        <f t="shared" si="1"/>
        <v>38.926000000000045</v>
      </c>
      <c r="G27" s="200">
        <f t="shared" si="0"/>
        <v>79.68313120176406</v>
      </c>
      <c r="H27" s="200">
        <f t="shared" si="0"/>
        <v>105.69260017548991</v>
      </c>
      <c r="I27" s="71"/>
    </row>
    <row r="28" spans="1:9" s="74" customFormat="1" ht="20.25">
      <c r="A28" s="168" t="s">
        <v>98</v>
      </c>
      <c r="B28" s="161" t="s">
        <v>70</v>
      </c>
      <c r="C28" s="200">
        <v>5591.6</v>
      </c>
      <c r="D28" s="195">
        <v>4193.8</v>
      </c>
      <c r="E28" s="195">
        <v>3612.542</v>
      </c>
      <c r="F28" s="197">
        <f t="shared" si="1"/>
        <v>-581.2580000000003</v>
      </c>
      <c r="G28" s="200">
        <f t="shared" si="0"/>
        <v>64.60658845410973</v>
      </c>
      <c r="H28" s="200">
        <f t="shared" si="0"/>
        <v>86.14006390385806</v>
      </c>
      <c r="I28" s="71"/>
    </row>
    <row r="29" spans="1:9" s="74" customFormat="1" ht="20.25">
      <c r="A29" s="168" t="s">
        <v>99</v>
      </c>
      <c r="B29" s="161" t="s">
        <v>71</v>
      </c>
      <c r="C29" s="200">
        <v>23557.4</v>
      </c>
      <c r="D29" s="195">
        <v>17668</v>
      </c>
      <c r="E29" s="195">
        <v>14643.013</v>
      </c>
      <c r="F29" s="197">
        <f t="shared" si="1"/>
        <v>-3024.986999999999</v>
      </c>
      <c r="G29" s="200">
        <f t="shared" si="0"/>
        <v>62.15886727737357</v>
      </c>
      <c r="H29" s="200">
        <f t="shared" si="0"/>
        <v>82.87872424722663</v>
      </c>
      <c r="I29" s="71"/>
    </row>
    <row r="30" spans="1:9" s="74" customFormat="1" ht="20.25">
      <c r="A30" s="168" t="s">
        <v>100</v>
      </c>
      <c r="B30" s="161" t="s">
        <v>72</v>
      </c>
      <c r="C30" s="200">
        <v>781</v>
      </c>
      <c r="D30" s="195">
        <v>713.5</v>
      </c>
      <c r="E30" s="195">
        <v>815.183</v>
      </c>
      <c r="F30" s="197">
        <f t="shared" si="1"/>
        <v>101.68299999999999</v>
      </c>
      <c r="G30" s="200">
        <f t="shared" si="0"/>
        <v>104.37682458386683</v>
      </c>
      <c r="H30" s="200">
        <f t="shared" si="0"/>
        <v>114.25129642606868</v>
      </c>
      <c r="I30" s="71"/>
    </row>
    <row r="31" spans="1:9" s="74" customFormat="1" ht="20.25">
      <c r="A31" s="168" t="s">
        <v>208</v>
      </c>
      <c r="B31" s="161" t="s">
        <v>73</v>
      </c>
      <c r="C31" s="200">
        <v>3232.8</v>
      </c>
      <c r="D31" s="195">
        <v>2468.8</v>
      </c>
      <c r="E31" s="195">
        <v>3072.967</v>
      </c>
      <c r="F31" s="197">
        <f t="shared" si="1"/>
        <v>604.1669999999999</v>
      </c>
      <c r="G31" s="200">
        <f t="shared" si="0"/>
        <v>95.05589581786687</v>
      </c>
      <c r="H31" s="200">
        <f t="shared" si="0"/>
        <v>124.4720917044718</v>
      </c>
      <c r="I31" s="71"/>
    </row>
    <row r="32" spans="1:9" s="74" customFormat="1" ht="20.25">
      <c r="A32" s="168" t="s">
        <v>176</v>
      </c>
      <c r="B32" s="161" t="s">
        <v>177</v>
      </c>
      <c r="C32" s="200"/>
      <c r="D32" s="195"/>
      <c r="E32" s="195">
        <v>0</v>
      </c>
      <c r="F32" s="197">
        <f t="shared" si="1"/>
        <v>0</v>
      </c>
      <c r="G32" s="200"/>
      <c r="H32" s="200"/>
      <c r="I32" s="71"/>
    </row>
    <row r="33" spans="1:9" s="74" customFormat="1" ht="24" customHeight="1">
      <c r="A33" s="170">
        <v>18030000</v>
      </c>
      <c r="B33" s="171" t="s">
        <v>74</v>
      </c>
      <c r="C33" s="199">
        <f>SUM(C34,C35)</f>
        <v>23.8</v>
      </c>
      <c r="D33" s="209">
        <f>SUM(D34,D35)</f>
        <v>16.1</v>
      </c>
      <c r="E33" s="209">
        <f>SUM(E34,E35)</f>
        <v>41.877</v>
      </c>
      <c r="F33" s="196">
        <f t="shared" si="1"/>
        <v>25.777</v>
      </c>
      <c r="G33" s="200">
        <f t="shared" si="0"/>
        <v>175.95378151260505</v>
      </c>
      <c r="H33" s="200">
        <f t="shared" si="0"/>
        <v>260.1055900621118</v>
      </c>
      <c r="I33" s="71"/>
    </row>
    <row r="34" spans="1:9" s="74" customFormat="1" ht="20.25">
      <c r="A34" s="168" t="s">
        <v>101</v>
      </c>
      <c r="B34" s="161" t="s">
        <v>75</v>
      </c>
      <c r="C34" s="200">
        <v>20</v>
      </c>
      <c r="D34" s="195">
        <v>13.9</v>
      </c>
      <c r="E34" s="195">
        <v>36.225</v>
      </c>
      <c r="F34" s="197">
        <f t="shared" si="1"/>
        <v>22.325000000000003</v>
      </c>
      <c r="G34" s="200">
        <f t="shared" si="0"/>
        <v>181.125</v>
      </c>
      <c r="H34" s="200">
        <f t="shared" si="0"/>
        <v>260.6115107913669</v>
      </c>
      <c r="I34" s="71"/>
    </row>
    <row r="35" spans="1:9" s="74" customFormat="1" ht="20.25">
      <c r="A35" s="168" t="s">
        <v>102</v>
      </c>
      <c r="B35" s="161" t="s">
        <v>76</v>
      </c>
      <c r="C35" s="200">
        <v>3.8</v>
      </c>
      <c r="D35" s="195">
        <v>2.2</v>
      </c>
      <c r="E35" s="195">
        <v>5.652</v>
      </c>
      <c r="F35" s="197">
        <f t="shared" si="1"/>
        <v>3.452</v>
      </c>
      <c r="G35" s="200">
        <f t="shared" si="0"/>
        <v>148.73684210526318</v>
      </c>
      <c r="H35" s="200">
        <f t="shared" si="0"/>
        <v>256.9090909090909</v>
      </c>
      <c r="I35" s="71"/>
    </row>
    <row r="36" spans="1:9" s="74" customFormat="1" ht="25.5" customHeight="1">
      <c r="A36" s="170">
        <v>18050000</v>
      </c>
      <c r="B36" s="171" t="s">
        <v>77</v>
      </c>
      <c r="C36" s="199">
        <f>SUM(C37,C38,C39)</f>
        <v>16041.5</v>
      </c>
      <c r="D36" s="199">
        <f>SUM(D37,D38,D39)</f>
        <v>9686.5</v>
      </c>
      <c r="E36" s="196">
        <f>SUM(E37:E39)</f>
        <v>11716.205</v>
      </c>
      <c r="F36" s="196">
        <f t="shared" si="1"/>
        <v>2029.705</v>
      </c>
      <c r="G36" s="199">
        <f t="shared" si="0"/>
        <v>73.03684194121497</v>
      </c>
      <c r="H36" s="199">
        <f t="shared" si="0"/>
        <v>120.95395653744903</v>
      </c>
      <c r="I36" s="71"/>
    </row>
    <row r="37" spans="1:9" s="74" customFormat="1" ht="20.25">
      <c r="A37" s="168" t="s">
        <v>209</v>
      </c>
      <c r="B37" s="161" t="s">
        <v>78</v>
      </c>
      <c r="C37" s="200">
        <v>970.7</v>
      </c>
      <c r="D37" s="195">
        <v>662.7</v>
      </c>
      <c r="E37" s="197">
        <v>1014.329</v>
      </c>
      <c r="F37" s="197">
        <f t="shared" si="1"/>
        <v>351.6289999999999</v>
      </c>
      <c r="G37" s="200">
        <f t="shared" si="0"/>
        <v>104.49459153188421</v>
      </c>
      <c r="H37" s="200">
        <f t="shared" si="0"/>
        <v>153.06005734118</v>
      </c>
      <c r="I37" s="71"/>
    </row>
    <row r="38" spans="1:9" s="74" customFormat="1" ht="20.25">
      <c r="A38" s="168" t="s">
        <v>210</v>
      </c>
      <c r="B38" s="161" t="s">
        <v>79</v>
      </c>
      <c r="C38" s="200">
        <v>9270</v>
      </c>
      <c r="D38" s="195">
        <v>7129.9</v>
      </c>
      <c r="E38" s="195">
        <v>7790.759</v>
      </c>
      <c r="F38" s="197">
        <f t="shared" si="1"/>
        <v>660.8590000000004</v>
      </c>
      <c r="G38" s="200">
        <f t="shared" si="0"/>
        <v>84.04270765911542</v>
      </c>
      <c r="H38" s="200">
        <f t="shared" si="0"/>
        <v>109.26883967517075</v>
      </c>
      <c r="I38" s="71"/>
    </row>
    <row r="39" spans="1:9" s="74" customFormat="1" ht="61.5" thickBot="1">
      <c r="A39" s="173" t="s">
        <v>103</v>
      </c>
      <c r="B39" s="169" t="s">
        <v>104</v>
      </c>
      <c r="C39" s="210">
        <v>5800.8</v>
      </c>
      <c r="D39" s="211">
        <v>1893.9</v>
      </c>
      <c r="E39" s="211">
        <v>2911.117</v>
      </c>
      <c r="F39" s="197">
        <f t="shared" si="1"/>
        <v>1017.2170000000001</v>
      </c>
      <c r="G39" s="200">
        <f t="shared" si="0"/>
        <v>50.184750379258034</v>
      </c>
      <c r="H39" s="210">
        <f t="shared" si="0"/>
        <v>153.71017477163525</v>
      </c>
      <c r="I39" s="71"/>
    </row>
    <row r="40" spans="1:9" s="74" customFormat="1" ht="24" customHeight="1" thickBot="1">
      <c r="A40" s="172">
        <v>20000000</v>
      </c>
      <c r="B40" s="174" t="s">
        <v>6</v>
      </c>
      <c r="C40" s="212">
        <f>C41+C47+C57</f>
        <v>1193.1</v>
      </c>
      <c r="D40" s="212">
        <f>D41+D47+D57</f>
        <v>946.6500000000001</v>
      </c>
      <c r="E40" s="212">
        <f>E41+E47+E57</f>
        <v>1151.668</v>
      </c>
      <c r="F40" s="196">
        <f t="shared" si="1"/>
        <v>205.0179999999998</v>
      </c>
      <c r="G40" s="212">
        <f aca="true" t="shared" si="2" ref="G40:G61">IF(C40=0,"",$E40/C40*100)</f>
        <v>96.52736568602799</v>
      </c>
      <c r="H40" s="213">
        <f aca="true" t="shared" si="3" ref="H40:H61">IF(D40=0,"",$E40/D40*100)</f>
        <v>121.65721227486397</v>
      </c>
      <c r="I40" s="71"/>
    </row>
    <row r="41" spans="1:9" s="74" customFormat="1" ht="20.25">
      <c r="A41" s="175">
        <v>21000000</v>
      </c>
      <c r="B41" s="176" t="s">
        <v>7</v>
      </c>
      <c r="C41" s="190">
        <f>C42+C43</f>
        <v>71.94</v>
      </c>
      <c r="D41" s="190">
        <f>D42+D43</f>
        <v>70.84</v>
      </c>
      <c r="E41" s="190">
        <f>E42+E43</f>
        <v>134.762</v>
      </c>
      <c r="F41" s="196">
        <f t="shared" si="1"/>
        <v>63.922</v>
      </c>
      <c r="G41" s="190">
        <f t="shared" si="2"/>
        <v>187.32554906866835</v>
      </c>
      <c r="H41" s="190">
        <f t="shared" si="3"/>
        <v>190.23433088650478</v>
      </c>
      <c r="I41" s="71"/>
    </row>
    <row r="42" spans="1:9" s="74" customFormat="1" ht="58.5" customHeight="1">
      <c r="A42" s="159">
        <v>21010300</v>
      </c>
      <c r="B42" s="160" t="s">
        <v>108</v>
      </c>
      <c r="C42" s="197">
        <v>2</v>
      </c>
      <c r="D42" s="197">
        <v>2</v>
      </c>
      <c r="E42" s="197">
        <v>0</v>
      </c>
      <c r="F42" s="197">
        <f t="shared" si="1"/>
        <v>-2</v>
      </c>
      <c r="G42" s="196">
        <f t="shared" si="2"/>
        <v>0</v>
      </c>
      <c r="H42" s="196">
        <f t="shared" si="3"/>
        <v>0</v>
      </c>
      <c r="I42" s="71"/>
    </row>
    <row r="43" spans="1:9" s="74" customFormat="1" ht="20.25">
      <c r="A43" s="157">
        <v>21080000</v>
      </c>
      <c r="B43" s="161" t="s">
        <v>8</v>
      </c>
      <c r="C43" s="200">
        <v>69.94</v>
      </c>
      <c r="D43" s="195">
        <v>68.84</v>
      </c>
      <c r="E43" s="195">
        <v>134.762</v>
      </c>
      <c r="F43" s="197">
        <f t="shared" si="1"/>
        <v>65.922</v>
      </c>
      <c r="G43" s="200">
        <f t="shared" si="2"/>
        <v>192.6822991135259</v>
      </c>
      <c r="H43" s="200">
        <f t="shared" si="3"/>
        <v>195.76118535735037</v>
      </c>
      <c r="I43" s="71"/>
    </row>
    <row r="44" spans="1:9" s="74" customFormat="1" ht="21.75" customHeight="1">
      <c r="A44" s="168" t="s">
        <v>211</v>
      </c>
      <c r="B44" s="161" t="s">
        <v>83</v>
      </c>
      <c r="C44" s="200">
        <v>45</v>
      </c>
      <c r="D44" s="195">
        <v>43.9</v>
      </c>
      <c r="E44" s="195">
        <v>75.207</v>
      </c>
      <c r="F44" s="197">
        <f t="shared" si="1"/>
        <v>31.306999999999995</v>
      </c>
      <c r="G44" s="200">
        <f t="shared" si="2"/>
        <v>167.12666666666664</v>
      </c>
      <c r="H44" s="200">
        <f>IF(D44=0,"",$E44/D44*100)</f>
        <v>171.3143507972665</v>
      </c>
      <c r="I44" s="71"/>
    </row>
    <row r="45" spans="1:9" s="74" customFormat="1" ht="61.5" customHeight="1" hidden="1">
      <c r="A45" s="168" t="s">
        <v>155</v>
      </c>
      <c r="B45" s="161" t="s">
        <v>156</v>
      </c>
      <c r="C45" s="200">
        <v>0</v>
      </c>
      <c r="D45" s="195">
        <v>0</v>
      </c>
      <c r="E45" s="195">
        <v>0</v>
      </c>
      <c r="F45" s="195"/>
      <c r="G45" s="200">
        <f t="shared" si="2"/>
      </c>
      <c r="H45" s="200">
        <f>IF(D45=0,"",$E45/D45*100)</f>
      </c>
      <c r="I45" s="71"/>
    </row>
    <row r="46" spans="1:9" s="74" customFormat="1" ht="61.5" customHeight="1">
      <c r="A46" s="168" t="s">
        <v>155</v>
      </c>
      <c r="B46" s="320" t="s">
        <v>328</v>
      </c>
      <c r="C46" s="200">
        <v>24.94</v>
      </c>
      <c r="D46" s="195">
        <v>24.94</v>
      </c>
      <c r="E46" s="195">
        <v>59.555</v>
      </c>
      <c r="F46" s="197">
        <f aca="true" t="shared" si="4" ref="F46:F59">E46-D46</f>
        <v>34.614999999999995</v>
      </c>
      <c r="G46" s="200">
        <f t="shared" si="2"/>
        <v>238.79310344827584</v>
      </c>
      <c r="H46" s="200">
        <f>IF(D46=0,"",$E46/D46*100)</f>
        <v>238.79310344827584</v>
      </c>
      <c r="I46" s="71"/>
    </row>
    <row r="47" spans="1:9" s="74" customFormat="1" ht="40.5">
      <c r="A47" s="170">
        <v>22000000</v>
      </c>
      <c r="B47" s="156" t="s">
        <v>84</v>
      </c>
      <c r="C47" s="199">
        <f>C48+C52+C54</f>
        <v>1048.3999999999999</v>
      </c>
      <c r="D47" s="199">
        <f>D48+D52+D54</f>
        <v>803.6500000000001</v>
      </c>
      <c r="E47" s="199">
        <f>E48+E52+E54</f>
        <v>865.117</v>
      </c>
      <c r="F47" s="196">
        <f t="shared" si="4"/>
        <v>61.46699999999987</v>
      </c>
      <c r="G47" s="199">
        <f t="shared" si="2"/>
        <v>82.51783670354827</v>
      </c>
      <c r="H47" s="199">
        <f t="shared" si="3"/>
        <v>107.64847881540469</v>
      </c>
      <c r="I47" s="71"/>
    </row>
    <row r="48" spans="1:9" s="74" customFormat="1" ht="20.25">
      <c r="A48" s="159">
        <v>22010000</v>
      </c>
      <c r="B48" s="160" t="s">
        <v>121</v>
      </c>
      <c r="C48" s="200">
        <f>C49+C50+C51</f>
        <v>939.3</v>
      </c>
      <c r="D48" s="200">
        <f>D49+D50+D51</f>
        <v>719.2</v>
      </c>
      <c r="E48" s="200">
        <f>E49+E50+E51</f>
        <v>716.818</v>
      </c>
      <c r="F48" s="197">
        <f t="shared" si="4"/>
        <v>-2.382000000000062</v>
      </c>
      <c r="G48" s="200">
        <f t="shared" si="2"/>
        <v>76.31406366443096</v>
      </c>
      <c r="H48" s="200">
        <f t="shared" si="3"/>
        <v>99.66879866518353</v>
      </c>
      <c r="I48" s="71"/>
    </row>
    <row r="49" spans="1:9" s="74" customFormat="1" ht="60.75">
      <c r="A49" s="159">
        <v>22010300</v>
      </c>
      <c r="B49" s="160" t="s">
        <v>123</v>
      </c>
      <c r="C49" s="200">
        <v>35.3</v>
      </c>
      <c r="D49" s="195">
        <v>26.6</v>
      </c>
      <c r="E49" s="195">
        <v>1.7</v>
      </c>
      <c r="F49" s="197">
        <f t="shared" si="4"/>
        <v>-24.900000000000002</v>
      </c>
      <c r="G49" s="200">
        <f t="shared" si="2"/>
        <v>4.81586402266289</v>
      </c>
      <c r="H49" s="200">
        <f t="shared" si="3"/>
        <v>6.390977443609022</v>
      </c>
      <c r="I49" s="71"/>
    </row>
    <row r="50" spans="1:9" s="74" customFormat="1" ht="20.25">
      <c r="A50" s="159">
        <v>22012500</v>
      </c>
      <c r="B50" s="160" t="s">
        <v>122</v>
      </c>
      <c r="C50" s="200">
        <v>466.2</v>
      </c>
      <c r="D50" s="195">
        <v>349.7</v>
      </c>
      <c r="E50" s="195">
        <v>388.084</v>
      </c>
      <c r="F50" s="197">
        <f t="shared" si="4"/>
        <v>38.384000000000015</v>
      </c>
      <c r="G50" s="200">
        <f t="shared" si="2"/>
        <v>83.24410124410124</v>
      </c>
      <c r="H50" s="200">
        <f t="shared" si="3"/>
        <v>110.97626537031742</v>
      </c>
      <c r="I50" s="71"/>
    </row>
    <row r="51" spans="1:9" s="74" customFormat="1" ht="40.5">
      <c r="A51" s="164">
        <v>22012600</v>
      </c>
      <c r="B51" s="162" t="s">
        <v>146</v>
      </c>
      <c r="C51" s="200">
        <v>437.8</v>
      </c>
      <c r="D51" s="195">
        <v>342.9</v>
      </c>
      <c r="E51" s="195">
        <v>327.034</v>
      </c>
      <c r="F51" s="197">
        <f t="shared" si="4"/>
        <v>-15.865999999999985</v>
      </c>
      <c r="G51" s="200">
        <f t="shared" si="2"/>
        <v>74.69940612151666</v>
      </c>
      <c r="H51" s="200">
        <f t="shared" si="3"/>
        <v>95.37299504228638</v>
      </c>
      <c r="I51" s="71"/>
    </row>
    <row r="52" spans="1:9" s="74" customFormat="1" ht="40.5">
      <c r="A52" s="163" t="s">
        <v>109</v>
      </c>
      <c r="B52" s="160" t="s">
        <v>119</v>
      </c>
      <c r="C52" s="200">
        <v>103.8</v>
      </c>
      <c r="D52" s="195">
        <v>80.5</v>
      </c>
      <c r="E52" s="195">
        <v>144.39</v>
      </c>
      <c r="F52" s="197">
        <f t="shared" si="4"/>
        <v>63.889999999999986</v>
      </c>
      <c r="G52" s="200">
        <f t="shared" si="2"/>
        <v>139.10404624277456</v>
      </c>
      <c r="H52" s="200">
        <f t="shared" si="3"/>
        <v>179.36645962732916</v>
      </c>
      <c r="I52" s="71"/>
    </row>
    <row r="53" spans="1:9" s="74" customFormat="1" ht="60.75">
      <c r="A53" s="163" t="s">
        <v>110</v>
      </c>
      <c r="B53" s="160" t="s">
        <v>120</v>
      </c>
      <c r="C53" s="200">
        <v>103.8</v>
      </c>
      <c r="D53" s="195">
        <v>57.2</v>
      </c>
      <c r="E53" s="195">
        <v>101.022</v>
      </c>
      <c r="F53" s="197">
        <f t="shared" si="4"/>
        <v>43.822</v>
      </c>
      <c r="G53" s="200">
        <f t="shared" si="2"/>
        <v>97.32369942196533</v>
      </c>
      <c r="H53" s="200">
        <f t="shared" si="3"/>
        <v>176.6118881118881</v>
      </c>
      <c r="I53" s="71"/>
    </row>
    <row r="54" spans="1:9" s="74" customFormat="1" ht="20.25">
      <c r="A54" s="170">
        <v>22090000</v>
      </c>
      <c r="B54" s="156" t="s">
        <v>85</v>
      </c>
      <c r="C54" s="200">
        <f>C55+C56</f>
        <v>5.3</v>
      </c>
      <c r="D54" s="200">
        <f>D55+D56</f>
        <v>3.95</v>
      </c>
      <c r="E54" s="200">
        <f>E55+E56</f>
        <v>3.909</v>
      </c>
      <c r="F54" s="197">
        <f t="shared" si="4"/>
        <v>-0.04100000000000037</v>
      </c>
      <c r="G54" s="200">
        <f t="shared" si="2"/>
        <v>73.75471698113208</v>
      </c>
      <c r="H54" s="200">
        <f t="shared" si="3"/>
        <v>98.96202531645568</v>
      </c>
      <c r="I54" s="71"/>
    </row>
    <row r="55" spans="1:9" s="74" customFormat="1" ht="60.75">
      <c r="A55" s="163" t="s">
        <v>111</v>
      </c>
      <c r="B55" s="161" t="s">
        <v>86</v>
      </c>
      <c r="C55" s="200">
        <v>1.8</v>
      </c>
      <c r="D55" s="200">
        <v>1.35</v>
      </c>
      <c r="E55" s="200">
        <v>1.002</v>
      </c>
      <c r="F55" s="197">
        <f t="shared" si="4"/>
        <v>-0.3480000000000001</v>
      </c>
      <c r="G55" s="200">
        <f t="shared" si="2"/>
        <v>55.666666666666664</v>
      </c>
      <c r="H55" s="200">
        <f t="shared" si="3"/>
        <v>74.22222222222223</v>
      </c>
      <c r="I55" s="71"/>
    </row>
    <row r="56" spans="1:9" s="74" customFormat="1" ht="60.75" customHeight="1">
      <c r="A56" s="163" t="s">
        <v>112</v>
      </c>
      <c r="B56" s="160" t="s">
        <v>113</v>
      </c>
      <c r="C56" s="200">
        <v>3.5</v>
      </c>
      <c r="D56" s="195">
        <v>2.6</v>
      </c>
      <c r="E56" s="195">
        <v>2.907</v>
      </c>
      <c r="F56" s="197">
        <f t="shared" si="4"/>
        <v>0.30699999999999994</v>
      </c>
      <c r="G56" s="200">
        <f t="shared" si="2"/>
        <v>83.05714285714286</v>
      </c>
      <c r="H56" s="200">
        <f t="shared" si="3"/>
        <v>111.80769230769229</v>
      </c>
      <c r="I56" s="71"/>
    </row>
    <row r="57" spans="1:9" s="74" customFormat="1" ht="20.25">
      <c r="A57" s="170">
        <v>24000000</v>
      </c>
      <c r="B57" s="156" t="s">
        <v>87</v>
      </c>
      <c r="C57" s="199">
        <f>SUM(C58,C59)</f>
        <v>72.76</v>
      </c>
      <c r="D57" s="209">
        <f>SUM(D58,D59)</f>
        <v>72.16</v>
      </c>
      <c r="E57" s="209">
        <f>SUM(E58,E59)</f>
        <v>151.789</v>
      </c>
      <c r="F57" s="196">
        <f t="shared" si="4"/>
        <v>79.62899999999999</v>
      </c>
      <c r="G57" s="200">
        <f t="shared" si="2"/>
        <v>208.6159978009895</v>
      </c>
      <c r="H57" s="200">
        <f t="shared" si="3"/>
        <v>210.35060975609755</v>
      </c>
      <c r="I57" s="71"/>
    </row>
    <row r="58" spans="1:9" s="74" customFormat="1" ht="20.25">
      <c r="A58" s="163" t="s">
        <v>114</v>
      </c>
      <c r="B58" s="161" t="s">
        <v>8</v>
      </c>
      <c r="C58" s="200">
        <v>47.99</v>
      </c>
      <c r="D58" s="195">
        <v>47.39</v>
      </c>
      <c r="E58" s="195">
        <v>58.637</v>
      </c>
      <c r="F58" s="197">
        <f t="shared" si="4"/>
        <v>11.247</v>
      </c>
      <c r="G58" s="200">
        <f t="shared" si="2"/>
        <v>122.18587205667848</v>
      </c>
      <c r="H58" s="200">
        <f t="shared" si="3"/>
        <v>123.73285503270732</v>
      </c>
      <c r="I58" s="71"/>
    </row>
    <row r="59" spans="1:9" s="74" customFormat="1" ht="99" customHeight="1" thickBot="1">
      <c r="A59" s="178">
        <v>24062200</v>
      </c>
      <c r="B59" s="177" t="s">
        <v>178</v>
      </c>
      <c r="C59" s="214">
        <v>24.77</v>
      </c>
      <c r="D59" s="203">
        <v>24.77</v>
      </c>
      <c r="E59" s="203">
        <v>93.152</v>
      </c>
      <c r="F59" s="197">
        <f t="shared" si="4"/>
        <v>68.382</v>
      </c>
      <c r="G59" s="200">
        <f t="shared" si="2"/>
        <v>376.06782398062177</v>
      </c>
      <c r="H59" s="200">
        <f t="shared" si="3"/>
        <v>376.06782398062177</v>
      </c>
      <c r="I59" s="71"/>
    </row>
    <row r="60" spans="1:9" s="74" customFormat="1" ht="21" hidden="1" thickBot="1">
      <c r="A60" s="179" t="s">
        <v>115</v>
      </c>
      <c r="B60" s="156" t="s">
        <v>116</v>
      </c>
      <c r="C60" s="199">
        <f>SUM(C61)</f>
        <v>0</v>
      </c>
      <c r="D60" s="199">
        <f>SUM(D61)</f>
        <v>0</v>
      </c>
      <c r="E60" s="199">
        <f>SUM(E61)</f>
        <v>0</v>
      </c>
      <c r="F60" s="199"/>
      <c r="G60" s="199">
        <f t="shared" si="2"/>
      </c>
      <c r="H60" s="199">
        <f t="shared" si="3"/>
      </c>
      <c r="I60" s="71"/>
    </row>
    <row r="61" spans="1:9" s="74" customFormat="1" ht="33.75" customHeight="1" hidden="1" thickBot="1">
      <c r="A61" s="173" t="s">
        <v>182</v>
      </c>
      <c r="B61" s="177" t="s">
        <v>183</v>
      </c>
      <c r="C61" s="210">
        <v>0</v>
      </c>
      <c r="D61" s="211">
        <v>0</v>
      </c>
      <c r="E61" s="211">
        <v>0</v>
      </c>
      <c r="F61" s="211"/>
      <c r="G61" s="210">
        <f t="shared" si="2"/>
      </c>
      <c r="H61" s="210">
        <f t="shared" si="3"/>
      </c>
      <c r="I61" s="71"/>
    </row>
    <row r="62" spans="1:9" s="11" customFormat="1" ht="26.25" customHeight="1" thickBot="1">
      <c r="A62" s="220"/>
      <c r="B62" s="221" t="s">
        <v>63</v>
      </c>
      <c r="C62" s="222">
        <f>C6+C40+C60</f>
        <v>129572.30000000002</v>
      </c>
      <c r="D62" s="222">
        <f>D6+D40+D60</f>
        <v>93300.95</v>
      </c>
      <c r="E62" s="222">
        <f>E6+E40+E60</f>
        <v>99298.557</v>
      </c>
      <c r="F62" s="196">
        <f>E62-D62</f>
        <v>5997.607000000004</v>
      </c>
      <c r="G62" s="222">
        <f aca="true" t="shared" si="5" ref="G62:G78">IF(C62=0,"",$E62/C62*100)</f>
        <v>76.63563662912519</v>
      </c>
      <c r="H62" s="223">
        <f aca="true" t="shared" si="6" ref="H62:H78">IF(D62=0,"",$E62/D62*100)</f>
        <v>106.42823786896061</v>
      </c>
      <c r="I62" s="77"/>
    </row>
    <row r="63" spans="1:9" s="11" customFormat="1" ht="26.25" customHeight="1" thickBot="1">
      <c r="A63" s="215">
        <v>40000000</v>
      </c>
      <c r="B63" s="219" t="s">
        <v>62</v>
      </c>
      <c r="C63" s="216">
        <f>C64+C65+C77+C75</f>
        <v>80158.03600000001</v>
      </c>
      <c r="D63" s="216">
        <f>D64+D65+D77+D75</f>
        <v>55724.053</v>
      </c>
      <c r="E63" s="216">
        <f>E64+E65+E77+E75</f>
        <v>55723.053</v>
      </c>
      <c r="F63" s="196">
        <f>E63-D63</f>
        <v>-1</v>
      </c>
      <c r="G63" s="216">
        <f t="shared" si="5"/>
        <v>69.51648990002698</v>
      </c>
      <c r="H63" s="217">
        <f>IF(D63=0,"",$E63/D63*100)</f>
        <v>99.99820544280941</v>
      </c>
      <c r="I63" s="77"/>
    </row>
    <row r="64" spans="1:9" s="181" customFormat="1" ht="26.25" customHeight="1" thickBot="1">
      <c r="A64" s="185">
        <v>41020100</v>
      </c>
      <c r="B64" s="180" t="s">
        <v>184</v>
      </c>
      <c r="C64" s="187">
        <v>10914.7</v>
      </c>
      <c r="D64" s="187">
        <v>8186.4</v>
      </c>
      <c r="E64" s="187">
        <v>8186.4</v>
      </c>
      <c r="F64" s="196">
        <f>E64-D64</f>
        <v>0</v>
      </c>
      <c r="G64" s="188">
        <f t="shared" si="5"/>
        <v>75.00343573346036</v>
      </c>
      <c r="H64" s="189">
        <f>IF(D64=0,"",$E64/D64*100)</f>
        <v>100</v>
      </c>
      <c r="I64" s="77"/>
    </row>
    <row r="65" spans="1:9" s="74" customFormat="1" ht="20.25" customHeight="1" thickBot="1">
      <c r="A65" s="186">
        <v>41030000</v>
      </c>
      <c r="B65" s="166" t="s">
        <v>169</v>
      </c>
      <c r="C65" s="190">
        <f>SUM(C66:C74)</f>
        <v>64776.385</v>
      </c>
      <c r="D65" s="190">
        <f>SUM(D66:D74)</f>
        <v>44954.646</v>
      </c>
      <c r="E65" s="190">
        <f>SUM(E66:E74)</f>
        <v>44954.646</v>
      </c>
      <c r="F65" s="196">
        <f>E65-D65</f>
        <v>0</v>
      </c>
      <c r="G65" s="188">
        <f t="shared" si="5"/>
        <v>69.39974498422534</v>
      </c>
      <c r="H65" s="189">
        <f>IF(D65=0,"",$E65/D65*100)</f>
        <v>100</v>
      </c>
      <c r="I65" s="71"/>
    </row>
    <row r="66" spans="1:9" s="74" customFormat="1" ht="39" customHeight="1" hidden="1" thickBot="1">
      <c r="A66" s="178"/>
      <c r="B66" s="162"/>
      <c r="C66" s="191"/>
      <c r="D66" s="191"/>
      <c r="E66" s="191"/>
      <c r="F66" s="202"/>
      <c r="G66" s="188">
        <f t="shared" si="5"/>
      </c>
      <c r="H66" s="189">
        <f>IF(D66=0,"",$E66/D66*100)</f>
      </c>
      <c r="I66" s="71"/>
    </row>
    <row r="67" spans="1:9" s="74" customFormat="1" ht="19.5" customHeight="1" thickBot="1">
      <c r="A67" s="178">
        <v>41033900</v>
      </c>
      <c r="B67" s="162" t="s">
        <v>88</v>
      </c>
      <c r="C67" s="191">
        <v>58622.9</v>
      </c>
      <c r="D67" s="191">
        <v>43131.6</v>
      </c>
      <c r="E67" s="191">
        <v>43131.6</v>
      </c>
      <c r="F67" s="197">
        <f>E67-D67</f>
        <v>0</v>
      </c>
      <c r="G67" s="192">
        <f t="shared" si="5"/>
        <v>73.57466109660218</v>
      </c>
      <c r="H67" s="193">
        <f t="shared" si="6"/>
        <v>100</v>
      </c>
      <c r="I67" s="71"/>
    </row>
    <row r="68" spans="1:9" s="74" customFormat="1" ht="20.25" customHeight="1" hidden="1" thickBot="1">
      <c r="A68" s="159">
        <v>41034200</v>
      </c>
      <c r="B68" s="162" t="s">
        <v>174</v>
      </c>
      <c r="C68" s="191">
        <v>0</v>
      </c>
      <c r="D68" s="191">
        <v>0</v>
      </c>
      <c r="E68" s="191">
        <v>0</v>
      </c>
      <c r="F68" s="202"/>
      <c r="G68" s="192">
        <f t="shared" si="5"/>
      </c>
      <c r="H68" s="193">
        <f t="shared" si="6"/>
      </c>
      <c r="I68" s="71"/>
    </row>
    <row r="69" spans="1:9" s="74" customFormat="1" ht="19.5" customHeight="1" hidden="1" thickBot="1">
      <c r="A69" s="163"/>
      <c r="B69" s="161"/>
      <c r="C69" s="194"/>
      <c r="D69" s="195"/>
      <c r="E69" s="195"/>
      <c r="F69" s="203"/>
      <c r="G69" s="192">
        <f t="shared" si="5"/>
      </c>
      <c r="H69" s="193">
        <f t="shared" si="6"/>
      </c>
      <c r="I69" s="78"/>
    </row>
    <row r="70" spans="1:9" s="74" customFormat="1" ht="23.25" customHeight="1" hidden="1">
      <c r="A70" s="186">
        <v>41040000</v>
      </c>
      <c r="B70" s="166" t="s">
        <v>175</v>
      </c>
      <c r="C70" s="196">
        <f>SUM(C71,C72)</f>
        <v>0</v>
      </c>
      <c r="D70" s="196">
        <f>SUM(D71,D72)</f>
        <v>0</v>
      </c>
      <c r="E70" s="196">
        <f>SUM(E71,E72)</f>
        <v>0</v>
      </c>
      <c r="F70" s="324"/>
      <c r="G70" s="192">
        <f t="shared" si="5"/>
      </c>
      <c r="H70" s="193">
        <f t="shared" si="6"/>
      </c>
      <c r="I70" s="73"/>
    </row>
    <row r="71" spans="1:9" s="74" customFormat="1" ht="18" customHeight="1" hidden="1">
      <c r="A71" s="186"/>
      <c r="B71" s="162"/>
      <c r="C71" s="197"/>
      <c r="D71" s="197"/>
      <c r="E71" s="197"/>
      <c r="F71" s="202"/>
      <c r="G71" s="192">
        <f t="shared" si="5"/>
      </c>
      <c r="H71" s="193">
        <f t="shared" si="6"/>
      </c>
      <c r="I71" s="73"/>
    </row>
    <row r="72" spans="1:9" s="74" customFormat="1" ht="30.75" customHeight="1" hidden="1">
      <c r="A72" s="178"/>
      <c r="B72" s="162"/>
      <c r="C72" s="194"/>
      <c r="D72" s="195"/>
      <c r="E72" s="195"/>
      <c r="F72" s="203"/>
      <c r="G72" s="192">
        <f t="shared" si="5"/>
      </c>
      <c r="H72" s="193">
        <f t="shared" si="6"/>
      </c>
      <c r="I72" s="79"/>
    </row>
    <row r="73" spans="1:9" s="74" customFormat="1" ht="48.75" customHeight="1" thickBot="1">
      <c r="A73" s="178">
        <v>41034500</v>
      </c>
      <c r="B73" s="320" t="s">
        <v>329</v>
      </c>
      <c r="C73" s="194">
        <v>100</v>
      </c>
      <c r="D73" s="195">
        <v>7</v>
      </c>
      <c r="E73" s="195">
        <v>7</v>
      </c>
      <c r="F73" s="197">
        <f>E73-D73</f>
        <v>0</v>
      </c>
      <c r="G73" s="192">
        <f t="shared" si="5"/>
        <v>7.000000000000001</v>
      </c>
      <c r="H73" s="193">
        <f t="shared" si="6"/>
        <v>100</v>
      </c>
      <c r="I73" s="79"/>
    </row>
    <row r="74" spans="1:9" s="74" customFormat="1" ht="53.25" customHeight="1" thickBot="1">
      <c r="A74" s="178">
        <v>41035500</v>
      </c>
      <c r="B74" s="320" t="s">
        <v>330</v>
      </c>
      <c r="C74" s="194">
        <v>6053.485</v>
      </c>
      <c r="D74" s="195">
        <v>1816.046</v>
      </c>
      <c r="E74" s="195">
        <v>1816.046</v>
      </c>
      <c r="F74" s="197">
        <f>E74-D74</f>
        <v>0</v>
      </c>
      <c r="G74" s="192">
        <f t="shared" si="5"/>
        <v>30.00000825970495</v>
      </c>
      <c r="H74" s="193">
        <f t="shared" si="6"/>
        <v>100</v>
      </c>
      <c r="I74" s="79"/>
    </row>
    <row r="75" spans="1:9" s="74" customFormat="1" ht="21.75" customHeight="1" thickBot="1">
      <c r="A75" s="186">
        <v>41040000</v>
      </c>
      <c r="B75" s="166" t="s">
        <v>188</v>
      </c>
      <c r="C75" s="198">
        <f>C76</f>
        <v>1624.8</v>
      </c>
      <c r="D75" s="198">
        <f>D76</f>
        <v>104.46</v>
      </c>
      <c r="E75" s="198">
        <f>E76</f>
        <v>104.46</v>
      </c>
      <c r="F75" s="196">
        <f>E75-D75</f>
        <v>0</v>
      </c>
      <c r="G75" s="188">
        <f t="shared" si="5"/>
        <v>6.429098966026587</v>
      </c>
      <c r="H75" s="189">
        <f t="shared" si="6"/>
        <v>100</v>
      </c>
      <c r="I75" s="79"/>
    </row>
    <row r="76" spans="1:9" s="74" customFormat="1" ht="81">
      <c r="A76" s="218">
        <v>41040200</v>
      </c>
      <c r="B76" s="177" t="s">
        <v>189</v>
      </c>
      <c r="C76" s="321">
        <v>1624.8</v>
      </c>
      <c r="D76" s="211">
        <v>104.46</v>
      </c>
      <c r="E76" s="211">
        <v>104.46</v>
      </c>
      <c r="F76" s="197">
        <f>E76-D76</f>
        <v>0</v>
      </c>
      <c r="G76" s="322">
        <f t="shared" si="5"/>
        <v>6.429098966026587</v>
      </c>
      <c r="H76" s="323">
        <f t="shared" si="6"/>
        <v>100</v>
      </c>
      <c r="I76" s="79"/>
    </row>
    <row r="77" spans="1:9" s="74" customFormat="1" ht="39" customHeight="1">
      <c r="A77" s="186">
        <v>41050000</v>
      </c>
      <c r="B77" s="166" t="s">
        <v>170</v>
      </c>
      <c r="C77" s="198">
        <f>SUM(C78:C90)</f>
        <v>2842.151</v>
      </c>
      <c r="D77" s="198">
        <f>SUM(D78:D90)</f>
        <v>2478.547</v>
      </c>
      <c r="E77" s="198">
        <f>SUM(E78:E90)</f>
        <v>2477.547</v>
      </c>
      <c r="F77" s="196">
        <f>E77-D77</f>
        <v>-1</v>
      </c>
      <c r="G77" s="199">
        <f t="shared" si="5"/>
        <v>87.17154718380552</v>
      </c>
      <c r="H77" s="199">
        <f t="shared" si="6"/>
        <v>99.95965378102574</v>
      </c>
      <c r="I77" s="71"/>
    </row>
    <row r="78" spans="1:9" s="74" customFormat="1" ht="25.5" customHeight="1" hidden="1">
      <c r="A78" s="178"/>
      <c r="B78" s="182"/>
      <c r="C78" s="194"/>
      <c r="D78" s="195"/>
      <c r="E78" s="195"/>
      <c r="F78" s="195"/>
      <c r="G78" s="200">
        <f t="shared" si="5"/>
      </c>
      <c r="H78" s="200">
        <f t="shared" si="6"/>
      </c>
      <c r="I78" s="79"/>
    </row>
    <row r="79" spans="1:9" s="74" customFormat="1" ht="21.75" customHeight="1" hidden="1">
      <c r="A79" s="178"/>
      <c r="B79" s="162"/>
      <c r="C79" s="194"/>
      <c r="D79" s="195"/>
      <c r="E79" s="195"/>
      <c r="F79" s="195"/>
      <c r="G79" s="200">
        <f aca="true" t="shared" si="7" ref="G79:H91">IF(C79=0,"",$E79/C79*100)</f>
      </c>
      <c r="H79" s="200">
        <f t="shared" si="7"/>
      </c>
      <c r="I79" s="79"/>
    </row>
    <row r="80" spans="1:9" s="74" customFormat="1" ht="29.25" customHeight="1" hidden="1">
      <c r="A80" s="178"/>
      <c r="B80" s="162"/>
      <c r="C80" s="194"/>
      <c r="D80" s="195"/>
      <c r="E80" s="195"/>
      <c r="F80" s="195"/>
      <c r="G80" s="200">
        <f t="shared" si="7"/>
      </c>
      <c r="H80" s="200">
        <f t="shared" si="7"/>
      </c>
      <c r="I80" s="79"/>
    </row>
    <row r="81" spans="1:9" s="74" customFormat="1" ht="18" customHeight="1" hidden="1">
      <c r="A81" s="178"/>
      <c r="B81" s="183"/>
      <c r="C81" s="201"/>
      <c r="D81" s="195"/>
      <c r="E81" s="195"/>
      <c r="F81" s="195"/>
      <c r="G81" s="200">
        <f t="shared" si="7"/>
      </c>
      <c r="H81" s="200">
        <f t="shared" si="7"/>
      </c>
      <c r="I81" s="71"/>
    </row>
    <row r="82" spans="1:9" s="74" customFormat="1" ht="27.75" customHeight="1" hidden="1">
      <c r="A82" s="164"/>
      <c r="B82" s="162"/>
      <c r="C82" s="201"/>
      <c r="D82" s="195"/>
      <c r="E82" s="195"/>
      <c r="F82" s="195"/>
      <c r="G82" s="200">
        <f t="shared" si="7"/>
      </c>
      <c r="H82" s="200">
        <f t="shared" si="7"/>
      </c>
      <c r="I82" s="71"/>
    </row>
    <row r="83" spans="1:9" s="74" customFormat="1" ht="35.25" customHeight="1" hidden="1">
      <c r="A83" s="178"/>
      <c r="B83" s="162"/>
      <c r="C83" s="197"/>
      <c r="D83" s="195"/>
      <c r="E83" s="195"/>
      <c r="F83" s="195"/>
      <c r="G83" s="200">
        <f t="shared" si="7"/>
      </c>
      <c r="H83" s="200">
        <f t="shared" si="7"/>
      </c>
      <c r="I83" s="71"/>
    </row>
    <row r="84" spans="1:9" s="74" customFormat="1" ht="37.5" customHeight="1">
      <c r="A84" s="178">
        <v>41051000</v>
      </c>
      <c r="B84" s="162" t="s">
        <v>212</v>
      </c>
      <c r="C84" s="197">
        <v>802.8</v>
      </c>
      <c r="D84" s="195">
        <v>590.5</v>
      </c>
      <c r="E84" s="195">
        <v>590.5</v>
      </c>
      <c r="F84" s="197">
        <f>E84-D84</f>
        <v>0</v>
      </c>
      <c r="G84" s="200">
        <f t="shared" si="7"/>
        <v>73.55505729945192</v>
      </c>
      <c r="H84" s="200">
        <f t="shared" si="7"/>
        <v>100</v>
      </c>
      <c r="I84" s="71"/>
    </row>
    <row r="85" spans="1:14" s="74" customFormat="1" ht="60" customHeight="1">
      <c r="A85" s="178">
        <v>41051200</v>
      </c>
      <c r="B85" s="162" t="s">
        <v>171</v>
      </c>
      <c r="C85" s="197">
        <v>355.41</v>
      </c>
      <c r="D85" s="195">
        <v>216.706</v>
      </c>
      <c r="E85" s="195">
        <v>216.706</v>
      </c>
      <c r="F85" s="197">
        <f>E85-D85</f>
        <v>0</v>
      </c>
      <c r="G85" s="200">
        <f t="shared" si="7"/>
        <v>60.973523536197625</v>
      </c>
      <c r="H85" s="200">
        <f t="shared" si="7"/>
        <v>100</v>
      </c>
      <c r="I85" s="71"/>
      <c r="N85" s="184"/>
    </row>
    <row r="86" spans="1:14" s="74" customFormat="1" ht="81.75" customHeight="1">
      <c r="A86" s="178">
        <v>41051400</v>
      </c>
      <c r="B86" s="162" t="s">
        <v>186</v>
      </c>
      <c r="C86" s="197">
        <v>973.141</v>
      </c>
      <c r="D86" s="195">
        <v>973.141</v>
      </c>
      <c r="E86" s="195">
        <v>973.141</v>
      </c>
      <c r="F86" s="197">
        <f>E86-D86</f>
        <v>0</v>
      </c>
      <c r="G86" s="200">
        <f t="shared" si="7"/>
        <v>100</v>
      </c>
      <c r="H86" s="200">
        <f t="shared" si="7"/>
        <v>100</v>
      </c>
      <c r="I86" s="71"/>
      <c r="N86" s="184"/>
    </row>
    <row r="87" spans="1:14" s="74" customFormat="1" ht="61.5" customHeight="1" hidden="1">
      <c r="A87" s="178">
        <v>41051500</v>
      </c>
      <c r="B87" s="162" t="s">
        <v>185</v>
      </c>
      <c r="C87" s="197">
        <v>0</v>
      </c>
      <c r="D87" s="195">
        <v>0</v>
      </c>
      <c r="E87" s="195">
        <v>0</v>
      </c>
      <c r="F87" s="195"/>
      <c r="G87" s="200">
        <f t="shared" si="7"/>
      </c>
      <c r="H87" s="200">
        <f t="shared" si="7"/>
      </c>
      <c r="I87" s="71"/>
      <c r="N87" s="184"/>
    </row>
    <row r="88" spans="1:14" s="74" customFormat="1" ht="11.25" customHeight="1" hidden="1">
      <c r="A88" s="164">
        <v>41053000</v>
      </c>
      <c r="B88" s="162" t="s">
        <v>190</v>
      </c>
      <c r="C88" s="197">
        <v>0</v>
      </c>
      <c r="D88" s="195">
        <v>0</v>
      </c>
      <c r="E88" s="195">
        <v>0</v>
      </c>
      <c r="F88" s="195"/>
      <c r="G88" s="200">
        <f t="shared" si="7"/>
      </c>
      <c r="H88" s="200">
        <f t="shared" si="7"/>
      </c>
      <c r="I88" s="71"/>
      <c r="N88" s="184"/>
    </row>
    <row r="89" spans="1:9" s="74" customFormat="1" ht="25.5" customHeight="1">
      <c r="A89" s="178">
        <v>41053900</v>
      </c>
      <c r="B89" s="162" t="s">
        <v>158</v>
      </c>
      <c r="C89" s="197">
        <v>185.2</v>
      </c>
      <c r="D89" s="195">
        <v>172.6</v>
      </c>
      <c r="E89" s="195">
        <v>171.6</v>
      </c>
      <c r="F89" s="197">
        <f>E89-D89</f>
        <v>-1</v>
      </c>
      <c r="G89" s="200">
        <f t="shared" si="7"/>
        <v>92.65658747300216</v>
      </c>
      <c r="H89" s="200">
        <f t="shared" si="7"/>
        <v>99.42062572421784</v>
      </c>
      <c r="I89" s="71"/>
    </row>
    <row r="90" spans="1:9" s="74" customFormat="1" ht="61.5" customHeight="1" thickBot="1">
      <c r="A90" s="218">
        <v>41055000</v>
      </c>
      <c r="B90" s="177" t="s">
        <v>187</v>
      </c>
      <c r="C90" s="202">
        <v>525.6</v>
      </c>
      <c r="D90" s="203">
        <v>525.6</v>
      </c>
      <c r="E90" s="203">
        <v>525.6</v>
      </c>
      <c r="F90" s="384">
        <f>E90-D90</f>
        <v>0</v>
      </c>
      <c r="G90" s="210">
        <f t="shared" si="7"/>
        <v>100</v>
      </c>
      <c r="H90" s="210">
        <f t="shared" si="7"/>
        <v>100</v>
      </c>
      <c r="I90" s="71"/>
    </row>
    <row r="91" spans="1:9" s="205" customFormat="1" ht="29.25" customHeight="1" thickBot="1">
      <c r="A91" s="378"/>
      <c r="B91" s="379" t="s">
        <v>11</v>
      </c>
      <c r="C91" s="380">
        <f>C62+C64+C65+C75+C77</f>
        <v>209730.33600000004</v>
      </c>
      <c r="D91" s="380">
        <f>D62+D64+D65+D75+D77</f>
        <v>149025.00299999997</v>
      </c>
      <c r="E91" s="382">
        <f>E62+E64+E65+E75+E77</f>
        <v>155021.61</v>
      </c>
      <c r="F91" s="385">
        <f>E91-D91</f>
        <v>5996.607000000018</v>
      </c>
      <c r="G91" s="383">
        <f>IF(C91=0,"",$E91/C91*100)</f>
        <v>73.91472924546308</v>
      </c>
      <c r="H91" s="381">
        <f t="shared" si="7"/>
        <v>104.02389322548783</v>
      </c>
      <c r="I91" s="204"/>
    </row>
    <row r="92" spans="1:9" s="19" customFormat="1" ht="27" customHeight="1" thickBot="1">
      <c r="A92" s="29"/>
      <c r="B92" s="4" t="s">
        <v>23</v>
      </c>
      <c r="C92" s="80"/>
      <c r="D92" s="81" t="s">
        <v>16</v>
      </c>
      <c r="E92" s="82"/>
      <c r="F92" s="325"/>
      <c r="G92" s="82"/>
      <c r="H92" s="83"/>
      <c r="I92" s="84"/>
    </row>
    <row r="93" spans="1:9" s="123" customFormat="1" ht="20.25" customHeight="1">
      <c r="A93" s="374" t="s">
        <v>147</v>
      </c>
      <c r="B93" s="375" t="s">
        <v>25</v>
      </c>
      <c r="C93" s="337">
        <f>C94+C95+C96+C97</f>
        <v>37890</v>
      </c>
      <c r="D93" s="337">
        <f>D94+D95+D96+D97</f>
        <v>32486.600000000002</v>
      </c>
      <c r="E93" s="337">
        <f>E94+E95+E96+E97</f>
        <v>28804.4</v>
      </c>
      <c r="F93" s="395">
        <f aca="true" t="shared" si="8" ref="F93:F158">E93-D93</f>
        <v>-3682.2000000000007</v>
      </c>
      <c r="G93" s="376">
        <f aca="true" t="shared" si="9" ref="G93:G155">IF(C93=0,"",IF(($E93/C93*100)&gt;=200,"В/100",$E93/C93*100))</f>
        <v>76.0211137503299</v>
      </c>
      <c r="H93" s="377">
        <f aca="true" t="shared" si="10" ref="H93:H98">IF(D93=0,"",IF((E93/D93*100)&gt;=200,"В/100",E93/D93*100))</f>
        <v>88.66548053659047</v>
      </c>
      <c r="I93" s="122"/>
    </row>
    <row r="94" spans="1:9" s="251" customFormat="1" ht="66.75" customHeight="1">
      <c r="A94" s="247" t="s">
        <v>215</v>
      </c>
      <c r="B94" s="248" t="s">
        <v>216</v>
      </c>
      <c r="C94" s="249">
        <v>26673.2</v>
      </c>
      <c r="D94" s="249">
        <v>23295.5</v>
      </c>
      <c r="E94" s="249">
        <v>20431.3</v>
      </c>
      <c r="F94" s="197">
        <f t="shared" si="8"/>
        <v>-2864.2000000000007</v>
      </c>
      <c r="G94" s="249">
        <f t="shared" si="9"/>
        <v>76.59860834095646</v>
      </c>
      <c r="H94" s="249">
        <f t="shared" si="10"/>
        <v>87.70492155137258</v>
      </c>
      <c r="I94" s="250"/>
    </row>
    <row r="95" spans="1:9" s="251" customFormat="1" ht="45.75" customHeight="1">
      <c r="A95" s="247" t="s">
        <v>217</v>
      </c>
      <c r="B95" s="248" t="s">
        <v>218</v>
      </c>
      <c r="C95" s="249">
        <v>9483.1</v>
      </c>
      <c r="D95" s="249">
        <v>7491</v>
      </c>
      <c r="E95" s="249">
        <v>6798.6</v>
      </c>
      <c r="F95" s="197">
        <f t="shared" si="8"/>
        <v>-692.3999999999996</v>
      </c>
      <c r="G95" s="249">
        <f t="shared" si="9"/>
        <v>71.69174636985795</v>
      </c>
      <c r="H95" s="249">
        <f t="shared" si="10"/>
        <v>90.75690828994794</v>
      </c>
      <c r="I95" s="250"/>
    </row>
    <row r="96" spans="1:9" s="251" customFormat="1" ht="21.75" customHeight="1">
      <c r="A96" s="247" t="s">
        <v>219</v>
      </c>
      <c r="B96" s="248" t="s">
        <v>220</v>
      </c>
      <c r="C96" s="249">
        <v>410</v>
      </c>
      <c r="D96" s="249">
        <v>376.4</v>
      </c>
      <c r="E96" s="249">
        <v>250.8</v>
      </c>
      <c r="F96" s="197">
        <f t="shared" si="8"/>
        <v>-125.59999999999997</v>
      </c>
      <c r="G96" s="249">
        <f t="shared" si="9"/>
        <v>61.170731707317074</v>
      </c>
      <c r="H96" s="249">
        <f t="shared" si="10"/>
        <v>66.63124335812965</v>
      </c>
      <c r="I96" s="250"/>
    </row>
    <row r="97" spans="1:9" s="251" customFormat="1" ht="45" customHeight="1">
      <c r="A97" s="247" t="s">
        <v>221</v>
      </c>
      <c r="B97" s="248" t="s">
        <v>222</v>
      </c>
      <c r="C97" s="249">
        <v>1323.7</v>
      </c>
      <c r="D97" s="249">
        <v>1323.7</v>
      </c>
      <c r="E97" s="249">
        <v>1323.7</v>
      </c>
      <c r="F97" s="197">
        <f t="shared" si="8"/>
        <v>0</v>
      </c>
      <c r="G97" s="249">
        <f t="shared" si="9"/>
        <v>100</v>
      </c>
      <c r="H97" s="249">
        <f t="shared" si="10"/>
        <v>100</v>
      </c>
      <c r="I97" s="250"/>
    </row>
    <row r="98" spans="1:9" s="123" customFormat="1" ht="20.25" customHeight="1">
      <c r="A98" s="367" t="s">
        <v>148</v>
      </c>
      <c r="B98" s="386" t="s">
        <v>26</v>
      </c>
      <c r="C98" s="387">
        <f>C99+C100+C101+C102+C103+C104+C105+C106+C107+C108+C109+C110+C111+C112+C113</f>
        <v>117067.40000000001</v>
      </c>
      <c r="D98" s="387">
        <f>D99+D100+D101+D102+D103+D104+D105+D106+D107+D108+D109+D110+D111+D112+D113</f>
        <v>88855.8</v>
      </c>
      <c r="E98" s="387">
        <f>E99+E100+E101+E102+E103+E104+E105+E106+E107+E108+E109+E110+E111+E112+E113</f>
        <v>80689.9</v>
      </c>
      <c r="F98" s="392">
        <f t="shared" si="8"/>
        <v>-8165.900000000009</v>
      </c>
      <c r="G98" s="388">
        <f t="shared" si="9"/>
        <v>68.92602039508863</v>
      </c>
      <c r="H98" s="389">
        <f t="shared" si="10"/>
        <v>90.80994150072364</v>
      </c>
      <c r="I98" s="122"/>
    </row>
    <row r="99" spans="1:9" s="123" customFormat="1" ht="20.25" customHeight="1">
      <c r="A99" s="258" t="s">
        <v>223</v>
      </c>
      <c r="B99" s="257" t="s">
        <v>224</v>
      </c>
      <c r="C99" s="328">
        <v>10045.3</v>
      </c>
      <c r="D99" s="328">
        <v>8371.2</v>
      </c>
      <c r="E99" s="329">
        <v>6565</v>
      </c>
      <c r="F99" s="197">
        <f t="shared" si="8"/>
        <v>-1806.2000000000007</v>
      </c>
      <c r="G99" s="329">
        <f t="shared" si="9"/>
        <v>65.35394662180323</v>
      </c>
      <c r="H99" s="330">
        <f aca="true" t="shared" si="11" ref="H99:H109">IF(D99=0,"",IF((E99/D99*100)&gt;=200,"В/100",E99/D99*100))</f>
        <v>78.42364296636084</v>
      </c>
      <c r="I99" s="122"/>
    </row>
    <row r="100" spans="1:9" s="123" customFormat="1" ht="39" customHeight="1">
      <c r="A100" s="258" t="s">
        <v>244</v>
      </c>
      <c r="B100" s="257" t="s">
        <v>245</v>
      </c>
      <c r="C100" s="328">
        <v>33102.8</v>
      </c>
      <c r="D100" s="328">
        <v>24643.4</v>
      </c>
      <c r="E100" s="329">
        <v>21441</v>
      </c>
      <c r="F100" s="197">
        <f t="shared" si="8"/>
        <v>-3202.4000000000015</v>
      </c>
      <c r="G100" s="329">
        <f t="shared" si="9"/>
        <v>64.77095593122031</v>
      </c>
      <c r="H100" s="330">
        <f t="shared" si="11"/>
        <v>87.00503988897636</v>
      </c>
      <c r="I100" s="254"/>
    </row>
    <row r="101" spans="1:9" s="123" customFormat="1" ht="37.5" customHeight="1">
      <c r="A101" s="258" t="s">
        <v>246</v>
      </c>
      <c r="B101" s="257" t="s">
        <v>245</v>
      </c>
      <c r="C101" s="328">
        <v>58622.9</v>
      </c>
      <c r="D101" s="328">
        <v>43131.6</v>
      </c>
      <c r="E101" s="329">
        <v>42441.2</v>
      </c>
      <c r="F101" s="197">
        <f t="shared" si="8"/>
        <v>-690.4000000000015</v>
      </c>
      <c r="G101" s="329">
        <f t="shared" si="9"/>
        <v>72.39696432622745</v>
      </c>
      <c r="H101" s="330">
        <f t="shared" si="11"/>
        <v>98.39931743779502</v>
      </c>
      <c r="I101" s="122"/>
    </row>
    <row r="102" spans="1:9" s="123" customFormat="1" ht="38.25" customHeight="1">
      <c r="A102" s="258" t="s">
        <v>247</v>
      </c>
      <c r="B102" s="257" t="s">
        <v>245</v>
      </c>
      <c r="C102" s="328">
        <v>219.7</v>
      </c>
      <c r="D102" s="328">
        <v>219.7</v>
      </c>
      <c r="E102" s="329">
        <v>219.7</v>
      </c>
      <c r="F102" s="197">
        <f t="shared" si="8"/>
        <v>0</v>
      </c>
      <c r="G102" s="329">
        <f t="shared" si="9"/>
        <v>100</v>
      </c>
      <c r="H102" s="330">
        <f t="shared" si="11"/>
        <v>100</v>
      </c>
      <c r="I102" s="122"/>
    </row>
    <row r="103" spans="1:9" s="123" customFormat="1" ht="40.5" customHeight="1">
      <c r="A103" s="258" t="s">
        <v>225</v>
      </c>
      <c r="B103" s="257" t="s">
        <v>226</v>
      </c>
      <c r="C103" s="328">
        <v>4996.8</v>
      </c>
      <c r="D103" s="328">
        <v>3853.9</v>
      </c>
      <c r="E103" s="329">
        <v>3308.2</v>
      </c>
      <c r="F103" s="197">
        <f t="shared" si="8"/>
        <v>-545.7000000000003</v>
      </c>
      <c r="G103" s="329">
        <f t="shared" si="9"/>
        <v>66.20637207812999</v>
      </c>
      <c r="H103" s="330">
        <f t="shared" si="11"/>
        <v>85.84031760035288</v>
      </c>
      <c r="I103" s="122"/>
    </row>
    <row r="104" spans="1:9" s="123" customFormat="1" ht="18.75" customHeight="1">
      <c r="A104" s="258" t="s">
        <v>227</v>
      </c>
      <c r="B104" s="257" t="s">
        <v>333</v>
      </c>
      <c r="C104" s="328">
        <v>3106.1</v>
      </c>
      <c r="D104" s="328">
        <v>2630.7</v>
      </c>
      <c r="E104" s="329">
        <v>2181.9</v>
      </c>
      <c r="F104" s="197">
        <f t="shared" si="8"/>
        <v>-448.7999999999997</v>
      </c>
      <c r="G104" s="329">
        <f t="shared" si="9"/>
        <v>70.24564566498182</v>
      </c>
      <c r="H104" s="330">
        <f t="shared" si="11"/>
        <v>82.93990192724371</v>
      </c>
      <c r="I104" s="122"/>
    </row>
    <row r="105" spans="1:9" s="123" customFormat="1" ht="24" customHeight="1">
      <c r="A105" s="258" t="s">
        <v>248</v>
      </c>
      <c r="B105" s="257" t="s">
        <v>249</v>
      </c>
      <c r="C105" s="328">
        <v>3826.3</v>
      </c>
      <c r="D105" s="328">
        <v>3261.9</v>
      </c>
      <c r="E105" s="329">
        <v>2782.9</v>
      </c>
      <c r="F105" s="197">
        <f t="shared" si="8"/>
        <v>-479</v>
      </c>
      <c r="G105" s="329">
        <f t="shared" si="9"/>
        <v>72.7308365784178</v>
      </c>
      <c r="H105" s="330">
        <f t="shared" si="11"/>
        <v>85.31530702964531</v>
      </c>
      <c r="I105" s="122"/>
    </row>
    <row r="106" spans="1:9" s="123" customFormat="1" ht="20.25" customHeight="1">
      <c r="A106" s="258" t="s">
        <v>250</v>
      </c>
      <c r="B106" s="257" t="s">
        <v>251</v>
      </c>
      <c r="C106" s="328">
        <v>9.1</v>
      </c>
      <c r="D106" s="328">
        <v>9.1</v>
      </c>
      <c r="E106" s="329">
        <v>7.2</v>
      </c>
      <c r="F106" s="197">
        <f t="shared" si="8"/>
        <v>-1.8999999999999995</v>
      </c>
      <c r="G106" s="329">
        <f t="shared" si="9"/>
        <v>79.12087912087912</v>
      </c>
      <c r="H106" s="330">
        <f t="shared" si="11"/>
        <v>79.12087912087912</v>
      </c>
      <c r="I106" s="122"/>
    </row>
    <row r="107" spans="1:9" s="123" customFormat="1" ht="38.25" customHeight="1">
      <c r="A107" s="258" t="s">
        <v>252</v>
      </c>
      <c r="B107" s="257" t="s">
        <v>253</v>
      </c>
      <c r="C107" s="328">
        <v>279.5</v>
      </c>
      <c r="D107" s="328">
        <v>273.5</v>
      </c>
      <c r="E107" s="329">
        <v>77.8</v>
      </c>
      <c r="F107" s="197">
        <f t="shared" si="8"/>
        <v>-195.7</v>
      </c>
      <c r="G107" s="329">
        <f t="shared" si="9"/>
        <v>27.83542039355993</v>
      </c>
      <c r="H107" s="330">
        <f t="shared" si="11"/>
        <v>28.446069469835468</v>
      </c>
      <c r="I107" s="122"/>
    </row>
    <row r="108" spans="1:9" s="123" customFormat="1" ht="39" customHeight="1">
      <c r="A108" s="258" t="s">
        <v>254</v>
      </c>
      <c r="B108" s="257" t="s">
        <v>255</v>
      </c>
      <c r="C108" s="328">
        <v>802.8</v>
      </c>
      <c r="D108" s="328">
        <v>590.5</v>
      </c>
      <c r="E108" s="329">
        <v>421.6</v>
      </c>
      <c r="F108" s="197">
        <f t="shared" si="8"/>
        <v>-168.89999999999998</v>
      </c>
      <c r="G108" s="329">
        <f t="shared" si="9"/>
        <v>52.51619332336822</v>
      </c>
      <c r="H108" s="330">
        <f t="shared" si="11"/>
        <v>71.39712108382726</v>
      </c>
      <c r="I108" s="122"/>
    </row>
    <row r="109" spans="1:9" s="123" customFormat="1" ht="38.25" customHeight="1">
      <c r="A109" s="258" t="s">
        <v>229</v>
      </c>
      <c r="B109" s="257" t="s">
        <v>230</v>
      </c>
      <c r="C109" s="328">
        <v>931.9</v>
      </c>
      <c r="D109" s="328">
        <v>805.1</v>
      </c>
      <c r="E109" s="329">
        <v>681.5</v>
      </c>
      <c r="F109" s="197">
        <f t="shared" si="8"/>
        <v>-123.60000000000002</v>
      </c>
      <c r="G109" s="329">
        <f t="shared" si="9"/>
        <v>73.13016418070607</v>
      </c>
      <c r="H109" s="330">
        <f t="shared" si="11"/>
        <v>84.6478698298348</v>
      </c>
      <c r="I109" s="122"/>
    </row>
    <row r="110" spans="1:9" s="123" customFormat="1" ht="75" customHeight="1">
      <c r="A110" s="258" t="s">
        <v>256</v>
      </c>
      <c r="B110" s="257" t="s">
        <v>257</v>
      </c>
      <c r="C110" s="328">
        <v>98.2</v>
      </c>
      <c r="D110" s="328">
        <v>98.2</v>
      </c>
      <c r="E110" s="328">
        <v>68.6</v>
      </c>
      <c r="F110" s="197">
        <f t="shared" si="8"/>
        <v>-29.60000000000001</v>
      </c>
      <c r="G110" s="329">
        <f t="shared" si="9"/>
        <v>69.85743380855396</v>
      </c>
      <c r="H110" s="330">
        <f aca="true" t="shared" si="12" ref="H110:H119">IF(D110=0,"",IF((E110/D110*100)&gt;=200,"В/100",E110/D110*100))</f>
        <v>69.85743380855396</v>
      </c>
      <c r="I110" s="122"/>
    </row>
    <row r="111" spans="1:9" s="253" customFormat="1" ht="75.75" customHeight="1">
      <c r="A111" s="258" t="s">
        <v>258</v>
      </c>
      <c r="B111" s="257" t="s">
        <v>259</v>
      </c>
      <c r="C111" s="331">
        <v>554.2</v>
      </c>
      <c r="D111" s="331">
        <v>554.2</v>
      </c>
      <c r="E111" s="332">
        <v>287.3</v>
      </c>
      <c r="F111" s="197">
        <f t="shared" si="8"/>
        <v>-266.90000000000003</v>
      </c>
      <c r="G111" s="332">
        <f t="shared" si="9"/>
        <v>51.84049079754601</v>
      </c>
      <c r="H111" s="333">
        <f t="shared" si="12"/>
        <v>51.84049079754601</v>
      </c>
      <c r="I111" s="252"/>
    </row>
    <row r="112" spans="1:9" s="253" customFormat="1" ht="56.25" customHeight="1">
      <c r="A112" s="258" t="s">
        <v>260</v>
      </c>
      <c r="B112" s="257" t="s">
        <v>261</v>
      </c>
      <c r="C112" s="331">
        <v>235.8</v>
      </c>
      <c r="D112" s="331">
        <v>176.8</v>
      </c>
      <c r="E112" s="332">
        <v>94</v>
      </c>
      <c r="F112" s="197">
        <f t="shared" si="8"/>
        <v>-82.80000000000001</v>
      </c>
      <c r="G112" s="332">
        <f t="shared" si="9"/>
        <v>39.864291772688716</v>
      </c>
      <c r="H112" s="333">
        <f t="shared" si="12"/>
        <v>53.16742081447964</v>
      </c>
      <c r="I112" s="252"/>
    </row>
    <row r="113" spans="1:9" s="253" customFormat="1" ht="55.5" customHeight="1">
      <c r="A113" s="258" t="s">
        <v>231</v>
      </c>
      <c r="B113" s="257" t="s">
        <v>232</v>
      </c>
      <c r="C113" s="331">
        <v>236</v>
      </c>
      <c r="D113" s="331">
        <v>236</v>
      </c>
      <c r="E113" s="332">
        <v>112</v>
      </c>
      <c r="F113" s="197">
        <f t="shared" si="8"/>
        <v>-124</v>
      </c>
      <c r="G113" s="332">
        <f t="shared" si="9"/>
        <v>47.45762711864407</v>
      </c>
      <c r="H113" s="333">
        <f t="shared" si="12"/>
        <v>47.45762711864407</v>
      </c>
      <c r="I113" s="252"/>
    </row>
    <row r="114" spans="1:9" s="260" customFormat="1" ht="22.5" customHeight="1">
      <c r="A114" s="371" t="s">
        <v>180</v>
      </c>
      <c r="B114" s="372" t="s">
        <v>262</v>
      </c>
      <c r="C114" s="373">
        <f>C115+C116+C117</f>
        <v>3836.7</v>
      </c>
      <c r="D114" s="373">
        <f>D115+D116+D117</f>
        <v>3436.3</v>
      </c>
      <c r="E114" s="373">
        <f>E115+E116+E117</f>
        <v>2863.5</v>
      </c>
      <c r="F114" s="395">
        <f t="shared" si="8"/>
        <v>-572.8000000000002</v>
      </c>
      <c r="G114" s="338">
        <f t="shared" si="9"/>
        <v>74.63445148174213</v>
      </c>
      <c r="H114" s="339">
        <f t="shared" si="12"/>
        <v>83.33090824433256</v>
      </c>
      <c r="I114" s="259"/>
    </row>
    <row r="115" spans="1:9" s="253" customFormat="1" ht="21" customHeight="1">
      <c r="A115" s="261" t="s">
        <v>233</v>
      </c>
      <c r="B115" s="256" t="s">
        <v>234</v>
      </c>
      <c r="C115" s="331">
        <v>2386.1</v>
      </c>
      <c r="D115" s="331">
        <v>2175.8</v>
      </c>
      <c r="E115" s="332">
        <v>1917.4</v>
      </c>
      <c r="F115" s="197">
        <f t="shared" si="8"/>
        <v>-258.4000000000001</v>
      </c>
      <c r="G115" s="332">
        <f t="shared" si="9"/>
        <v>80.35706801894305</v>
      </c>
      <c r="H115" s="333">
        <f t="shared" si="12"/>
        <v>88.12390844746758</v>
      </c>
      <c r="I115" s="252"/>
    </row>
    <row r="116" spans="1:9" s="253" customFormat="1" ht="40.5" customHeight="1">
      <c r="A116" s="261" t="s">
        <v>263</v>
      </c>
      <c r="B116" s="257" t="s">
        <v>264</v>
      </c>
      <c r="C116" s="331">
        <v>875</v>
      </c>
      <c r="D116" s="331">
        <v>684.9</v>
      </c>
      <c r="E116" s="332">
        <v>530</v>
      </c>
      <c r="F116" s="197">
        <f t="shared" si="8"/>
        <v>-154.89999999999998</v>
      </c>
      <c r="G116" s="332">
        <f t="shared" si="9"/>
        <v>60.57142857142858</v>
      </c>
      <c r="H116" s="333">
        <f t="shared" si="12"/>
        <v>77.38355964374361</v>
      </c>
      <c r="I116" s="252"/>
    </row>
    <row r="117" spans="1:9" s="253" customFormat="1" ht="42" customHeight="1">
      <c r="A117" s="261" t="s">
        <v>265</v>
      </c>
      <c r="B117" s="257" t="s">
        <v>235</v>
      </c>
      <c r="C117" s="331">
        <v>575.6</v>
      </c>
      <c r="D117" s="331">
        <v>575.6</v>
      </c>
      <c r="E117" s="332">
        <v>416.1</v>
      </c>
      <c r="F117" s="197">
        <f t="shared" si="8"/>
        <v>-159.5</v>
      </c>
      <c r="G117" s="332">
        <f t="shared" si="9"/>
        <v>72.28978457261988</v>
      </c>
      <c r="H117" s="333">
        <f t="shared" si="12"/>
        <v>72.28978457261988</v>
      </c>
      <c r="I117" s="252"/>
    </row>
    <row r="118" spans="1:9" s="123" customFormat="1" ht="28.5" customHeight="1">
      <c r="A118" s="334" t="s">
        <v>149</v>
      </c>
      <c r="B118" s="369" t="s">
        <v>154</v>
      </c>
      <c r="C118" s="336">
        <f>C119+C120+C121+C122+C123+C124+C125+C126+C127+C128+C129+C130</f>
        <v>13871.200000000003</v>
      </c>
      <c r="D118" s="336">
        <f>D119+D120+D121+D122+D123+D124+D125+D126+D127+D128+D129+D130</f>
        <v>11801.100000000002</v>
      </c>
      <c r="E118" s="336">
        <f>E119+E120+E121+E122+E123+E124+E125+E126+E127+E128+E129+E130</f>
        <v>10526.699999999997</v>
      </c>
      <c r="F118" s="391">
        <f t="shared" si="8"/>
        <v>-1274.400000000005</v>
      </c>
      <c r="G118" s="346">
        <f t="shared" si="9"/>
        <v>75.88889209296957</v>
      </c>
      <c r="H118" s="370">
        <f t="shared" si="12"/>
        <v>89.20100668581739</v>
      </c>
      <c r="I118" s="254"/>
    </row>
    <row r="119" spans="1:9" s="253" customFormat="1" ht="38.25" customHeight="1">
      <c r="A119" s="258" t="s">
        <v>266</v>
      </c>
      <c r="B119" s="257" t="s">
        <v>267</v>
      </c>
      <c r="C119" s="263">
        <v>12</v>
      </c>
      <c r="D119" s="263">
        <v>10</v>
      </c>
      <c r="E119" s="249">
        <v>3.4</v>
      </c>
      <c r="F119" s="197">
        <f t="shared" si="8"/>
        <v>-6.6</v>
      </c>
      <c r="G119" s="332">
        <f t="shared" si="9"/>
        <v>28.333333333333332</v>
      </c>
      <c r="H119" s="333">
        <f t="shared" si="12"/>
        <v>34</v>
      </c>
      <c r="I119" s="255"/>
    </row>
    <row r="120" spans="1:9" s="253" customFormat="1" ht="41.25" customHeight="1">
      <c r="A120" s="258" t="s">
        <v>268</v>
      </c>
      <c r="B120" s="257" t="s">
        <v>269</v>
      </c>
      <c r="C120" s="263">
        <v>140</v>
      </c>
      <c r="D120" s="263">
        <v>111</v>
      </c>
      <c r="E120" s="249">
        <v>67.9</v>
      </c>
      <c r="F120" s="197">
        <f t="shared" si="8"/>
        <v>-43.099999999999994</v>
      </c>
      <c r="G120" s="332">
        <f t="shared" si="9"/>
        <v>48.50000000000001</v>
      </c>
      <c r="H120" s="333">
        <f aca="true" t="shared" si="13" ref="H120:H155">IF(D120=0,"",IF((E120/D120*100)&gt;=200,"В/100",E120/D120*100))</f>
        <v>61.17117117117118</v>
      </c>
      <c r="I120" s="255"/>
    </row>
    <row r="121" spans="1:9" s="253" customFormat="1" ht="40.5" customHeight="1">
      <c r="A121" s="258" t="s">
        <v>270</v>
      </c>
      <c r="B121" s="257" t="s">
        <v>271</v>
      </c>
      <c r="C121" s="263">
        <v>14</v>
      </c>
      <c r="D121" s="263">
        <v>13</v>
      </c>
      <c r="E121" s="249">
        <v>9</v>
      </c>
      <c r="F121" s="197">
        <f t="shared" si="8"/>
        <v>-4</v>
      </c>
      <c r="G121" s="332">
        <f t="shared" si="9"/>
        <v>64.28571428571429</v>
      </c>
      <c r="H121" s="333">
        <f t="shared" si="13"/>
        <v>69.23076923076923</v>
      </c>
      <c r="I121" s="255"/>
    </row>
    <row r="122" spans="1:9" s="253" customFormat="1" ht="20.25" customHeight="1">
      <c r="A122" s="258" t="s">
        <v>236</v>
      </c>
      <c r="B122" s="257" t="s">
        <v>237</v>
      </c>
      <c r="C122" s="263">
        <v>100.2</v>
      </c>
      <c r="D122" s="263">
        <v>80.6</v>
      </c>
      <c r="E122" s="249">
        <v>70.1</v>
      </c>
      <c r="F122" s="197">
        <f t="shared" si="8"/>
        <v>-10.5</v>
      </c>
      <c r="G122" s="332">
        <f t="shared" si="9"/>
        <v>69.96007984031935</v>
      </c>
      <c r="H122" s="333">
        <f t="shared" si="13"/>
        <v>86.97270471464019</v>
      </c>
      <c r="I122" s="255"/>
    </row>
    <row r="123" spans="1:9" s="253" customFormat="1" ht="20.25" customHeight="1">
      <c r="A123" s="258" t="s">
        <v>272</v>
      </c>
      <c r="B123" s="257" t="s">
        <v>273</v>
      </c>
      <c r="C123" s="263">
        <v>10721.6</v>
      </c>
      <c r="D123" s="263">
        <v>8980.7</v>
      </c>
      <c r="E123" s="249">
        <v>8281.4</v>
      </c>
      <c r="F123" s="197">
        <f t="shared" si="8"/>
        <v>-699.3000000000011</v>
      </c>
      <c r="G123" s="332">
        <f t="shared" si="9"/>
        <v>77.24033726309504</v>
      </c>
      <c r="H123" s="333">
        <f t="shared" si="13"/>
        <v>92.21330185842973</v>
      </c>
      <c r="I123" s="255"/>
    </row>
    <row r="124" spans="1:9" s="253" customFormat="1" ht="37.5" customHeight="1">
      <c r="A124" s="258" t="s">
        <v>274</v>
      </c>
      <c r="B124" s="257" t="s">
        <v>275</v>
      </c>
      <c r="C124" s="263">
        <v>39</v>
      </c>
      <c r="D124" s="263">
        <v>39</v>
      </c>
      <c r="E124" s="249">
        <v>8.4</v>
      </c>
      <c r="F124" s="197">
        <f t="shared" si="8"/>
        <v>-30.6</v>
      </c>
      <c r="G124" s="332">
        <f t="shared" si="9"/>
        <v>21.53846153846154</v>
      </c>
      <c r="H124" s="333">
        <f t="shared" si="13"/>
        <v>21.53846153846154</v>
      </c>
      <c r="I124" s="255"/>
    </row>
    <row r="125" spans="1:9" s="253" customFormat="1" ht="20.25" customHeight="1">
      <c r="A125" s="258" t="s">
        <v>276</v>
      </c>
      <c r="B125" s="257" t="s">
        <v>277</v>
      </c>
      <c r="C125" s="263">
        <v>3</v>
      </c>
      <c r="D125" s="263">
        <v>3</v>
      </c>
      <c r="E125" s="249"/>
      <c r="F125" s="197">
        <f t="shared" si="8"/>
        <v>-3</v>
      </c>
      <c r="G125" s="332">
        <f t="shared" si="9"/>
        <v>0</v>
      </c>
      <c r="H125" s="333">
        <f t="shared" si="13"/>
        <v>0</v>
      </c>
      <c r="I125" s="255"/>
    </row>
    <row r="126" spans="1:9" s="253" customFormat="1" ht="38.25" customHeight="1">
      <c r="A126" s="258" t="s">
        <v>278</v>
      </c>
      <c r="B126" s="257" t="s">
        <v>279</v>
      </c>
      <c r="C126" s="263">
        <v>90</v>
      </c>
      <c r="D126" s="263">
        <v>82</v>
      </c>
      <c r="E126" s="249">
        <v>47.3</v>
      </c>
      <c r="F126" s="197">
        <f t="shared" si="8"/>
        <v>-34.7</v>
      </c>
      <c r="G126" s="332">
        <f t="shared" si="9"/>
        <v>52.55555555555556</v>
      </c>
      <c r="H126" s="333">
        <f t="shared" si="13"/>
        <v>57.68292682926829</v>
      </c>
      <c r="I126" s="255"/>
    </row>
    <row r="127" spans="1:9" s="253" customFormat="1" ht="76.5" customHeight="1">
      <c r="A127" s="258" t="s">
        <v>238</v>
      </c>
      <c r="B127" s="257" t="s">
        <v>239</v>
      </c>
      <c r="C127" s="263">
        <v>31.2</v>
      </c>
      <c r="D127" s="263">
        <v>31.2</v>
      </c>
      <c r="E127" s="249"/>
      <c r="F127" s="197">
        <f t="shared" si="8"/>
        <v>-31.2</v>
      </c>
      <c r="G127" s="332">
        <f t="shared" si="9"/>
        <v>0</v>
      </c>
      <c r="H127" s="333">
        <f t="shared" si="13"/>
        <v>0</v>
      </c>
      <c r="I127" s="255"/>
    </row>
    <row r="128" spans="1:9" s="123" customFormat="1" ht="78.75" customHeight="1">
      <c r="A128" s="258" t="s">
        <v>240</v>
      </c>
      <c r="B128" s="257" t="s">
        <v>241</v>
      </c>
      <c r="C128" s="229">
        <v>956</v>
      </c>
      <c r="D128" s="229">
        <v>955.9</v>
      </c>
      <c r="E128" s="230">
        <v>863.9</v>
      </c>
      <c r="F128" s="197">
        <f t="shared" si="8"/>
        <v>-92</v>
      </c>
      <c r="G128" s="332">
        <f t="shared" si="9"/>
        <v>90.36610878661088</v>
      </c>
      <c r="H128" s="333">
        <f t="shared" si="13"/>
        <v>90.37556229731143</v>
      </c>
      <c r="I128" s="254"/>
    </row>
    <row r="129" spans="1:9" s="123" customFormat="1" ht="20.25" customHeight="1">
      <c r="A129" s="258" t="s">
        <v>242</v>
      </c>
      <c r="B129" s="257" t="s">
        <v>243</v>
      </c>
      <c r="C129" s="229">
        <v>114.5</v>
      </c>
      <c r="D129" s="229">
        <v>114.5</v>
      </c>
      <c r="E129" s="230">
        <v>44</v>
      </c>
      <c r="F129" s="197">
        <f t="shared" si="8"/>
        <v>-70.5</v>
      </c>
      <c r="G129" s="332">
        <f t="shared" si="9"/>
        <v>38.427947598253276</v>
      </c>
      <c r="H129" s="333">
        <f t="shared" si="13"/>
        <v>38.427947598253276</v>
      </c>
      <c r="I129" s="254"/>
    </row>
    <row r="130" spans="1:9" s="123" customFormat="1" ht="20.25" customHeight="1">
      <c r="A130" s="258" t="s">
        <v>280</v>
      </c>
      <c r="B130" s="257" t="s">
        <v>281</v>
      </c>
      <c r="C130" s="229">
        <v>1649.7</v>
      </c>
      <c r="D130" s="229">
        <v>1380.2</v>
      </c>
      <c r="E130" s="230">
        <v>1131.3</v>
      </c>
      <c r="F130" s="197">
        <f t="shared" si="8"/>
        <v>-248.9000000000001</v>
      </c>
      <c r="G130" s="332">
        <f t="shared" si="9"/>
        <v>68.57610474631751</v>
      </c>
      <c r="H130" s="333">
        <f t="shared" si="13"/>
        <v>81.96638168381394</v>
      </c>
      <c r="I130" s="254"/>
    </row>
    <row r="131" spans="1:9" s="123" customFormat="1" ht="20.25" customHeight="1">
      <c r="A131" s="367" t="s">
        <v>150</v>
      </c>
      <c r="B131" s="368" t="s">
        <v>27</v>
      </c>
      <c r="C131" s="336">
        <f>C132+C133+C134+C135</f>
        <v>14185.600000000002</v>
      </c>
      <c r="D131" s="336">
        <f>D132+D133+D134+D135</f>
        <v>12077.2</v>
      </c>
      <c r="E131" s="336">
        <f>E132+E133+E134+E135</f>
        <v>10039.100000000002</v>
      </c>
      <c r="F131" s="394">
        <f t="shared" si="8"/>
        <v>-2038.0999999999985</v>
      </c>
      <c r="G131" s="338">
        <f t="shared" si="9"/>
        <v>70.76965373336341</v>
      </c>
      <c r="H131" s="339">
        <f t="shared" si="13"/>
        <v>83.12439969529363</v>
      </c>
      <c r="I131" s="262"/>
    </row>
    <row r="132" spans="1:9" s="123" customFormat="1" ht="20.25" customHeight="1">
      <c r="A132" s="258" t="s">
        <v>282</v>
      </c>
      <c r="B132" s="257" t="s">
        <v>283</v>
      </c>
      <c r="C132" s="229">
        <v>4472.2</v>
      </c>
      <c r="D132" s="229">
        <v>3777.4</v>
      </c>
      <c r="E132" s="230">
        <v>3155.6</v>
      </c>
      <c r="F132" s="197">
        <f t="shared" si="8"/>
        <v>-621.8000000000002</v>
      </c>
      <c r="G132" s="332">
        <f t="shared" si="9"/>
        <v>70.56035061043782</v>
      </c>
      <c r="H132" s="333">
        <f t="shared" si="13"/>
        <v>83.53894212950706</v>
      </c>
      <c r="I132" s="262"/>
    </row>
    <row r="133" spans="1:9" s="123" customFormat="1" ht="36.75" customHeight="1">
      <c r="A133" s="258" t="s">
        <v>284</v>
      </c>
      <c r="B133" s="257" t="s">
        <v>285</v>
      </c>
      <c r="C133" s="229">
        <v>8796.7</v>
      </c>
      <c r="D133" s="229">
        <v>7463.7</v>
      </c>
      <c r="E133" s="230">
        <v>6338.6</v>
      </c>
      <c r="F133" s="197">
        <f t="shared" si="8"/>
        <v>-1125.0999999999995</v>
      </c>
      <c r="G133" s="332">
        <f t="shared" si="9"/>
        <v>72.0565666670456</v>
      </c>
      <c r="H133" s="333">
        <f t="shared" si="13"/>
        <v>84.92570708897732</v>
      </c>
      <c r="I133" s="262"/>
    </row>
    <row r="134" spans="1:9" s="123" customFormat="1" ht="35.25" customHeight="1">
      <c r="A134" s="258" t="s">
        <v>286</v>
      </c>
      <c r="B134" s="257" t="s">
        <v>287</v>
      </c>
      <c r="C134" s="229">
        <v>611.7</v>
      </c>
      <c r="D134" s="229">
        <v>531.1</v>
      </c>
      <c r="E134" s="230">
        <v>433.2</v>
      </c>
      <c r="F134" s="197">
        <f t="shared" si="8"/>
        <v>-97.90000000000003</v>
      </c>
      <c r="G134" s="332">
        <f t="shared" si="9"/>
        <v>70.81902893575281</v>
      </c>
      <c r="H134" s="333">
        <f t="shared" si="13"/>
        <v>81.56655996987384</v>
      </c>
      <c r="I134" s="262"/>
    </row>
    <row r="135" spans="1:9" s="123" customFormat="1" ht="20.25" customHeight="1">
      <c r="A135" s="258" t="s">
        <v>288</v>
      </c>
      <c r="B135" s="257" t="s">
        <v>289</v>
      </c>
      <c r="C135" s="229">
        <v>305</v>
      </c>
      <c r="D135" s="229">
        <v>305</v>
      </c>
      <c r="E135" s="230">
        <v>111.7</v>
      </c>
      <c r="F135" s="197">
        <f t="shared" si="8"/>
        <v>-193.3</v>
      </c>
      <c r="G135" s="332">
        <f t="shared" si="9"/>
        <v>36.622950819672134</v>
      </c>
      <c r="H135" s="333">
        <f t="shared" si="13"/>
        <v>36.622950819672134</v>
      </c>
      <c r="I135" s="262"/>
    </row>
    <row r="136" spans="1:9" s="123" customFormat="1" ht="20.25" customHeight="1">
      <c r="A136" s="334" t="s">
        <v>151</v>
      </c>
      <c r="B136" s="335" t="s">
        <v>28</v>
      </c>
      <c r="C136" s="336">
        <f>C137+C138</f>
        <v>2187.9</v>
      </c>
      <c r="D136" s="336">
        <f>D137+D138</f>
        <v>1675.1</v>
      </c>
      <c r="E136" s="336">
        <f>E137+E138</f>
        <v>1330.5</v>
      </c>
      <c r="F136" s="395">
        <f t="shared" si="8"/>
        <v>-344.5999999999999</v>
      </c>
      <c r="G136" s="338">
        <f t="shared" si="9"/>
        <v>60.81173728232552</v>
      </c>
      <c r="H136" s="339">
        <f t="shared" si="13"/>
        <v>79.42809384514358</v>
      </c>
      <c r="I136" s="122"/>
    </row>
    <row r="137" spans="1:9" s="14" customFormat="1" ht="37.5" customHeight="1">
      <c r="A137" s="258" t="s">
        <v>290</v>
      </c>
      <c r="B137" s="257" t="s">
        <v>291</v>
      </c>
      <c r="C137" s="229">
        <v>135</v>
      </c>
      <c r="D137" s="229">
        <v>124</v>
      </c>
      <c r="E137" s="229">
        <v>46.7</v>
      </c>
      <c r="F137" s="197">
        <f t="shared" si="8"/>
        <v>-77.3</v>
      </c>
      <c r="G137" s="332">
        <f t="shared" si="9"/>
        <v>34.592592592592595</v>
      </c>
      <c r="H137" s="333">
        <f t="shared" si="13"/>
        <v>37.66129032258065</v>
      </c>
      <c r="I137" s="85"/>
    </row>
    <row r="138" spans="1:9" s="14" customFormat="1" ht="39.75" customHeight="1">
      <c r="A138" s="258" t="s">
        <v>292</v>
      </c>
      <c r="B138" s="257" t="s">
        <v>293</v>
      </c>
      <c r="C138" s="229">
        <v>2052.9</v>
      </c>
      <c r="D138" s="229">
        <v>1551.1</v>
      </c>
      <c r="E138" s="229">
        <v>1283.8</v>
      </c>
      <c r="F138" s="197">
        <f t="shared" si="8"/>
        <v>-267.29999999999995</v>
      </c>
      <c r="G138" s="332">
        <f t="shared" si="9"/>
        <v>62.535924789322415</v>
      </c>
      <c r="H138" s="333">
        <f t="shared" si="13"/>
        <v>82.76706853200955</v>
      </c>
      <c r="I138" s="85"/>
    </row>
    <row r="139" spans="1:9" s="123" customFormat="1" ht="20.25" customHeight="1">
      <c r="A139" s="334" t="s">
        <v>152</v>
      </c>
      <c r="B139" s="335" t="s">
        <v>89</v>
      </c>
      <c r="C139" s="336">
        <f>C140+C141+C142</f>
        <v>8294.7</v>
      </c>
      <c r="D139" s="336">
        <f>D140+D141+D142</f>
        <v>7811.7</v>
      </c>
      <c r="E139" s="336">
        <f>E140+E141+E142</f>
        <v>5855.900000000001</v>
      </c>
      <c r="F139" s="392">
        <f t="shared" si="8"/>
        <v>-1955.7999999999993</v>
      </c>
      <c r="G139" s="338">
        <f t="shared" si="9"/>
        <v>70.59809275802621</v>
      </c>
      <c r="H139" s="339">
        <f t="shared" si="13"/>
        <v>74.96319623129409</v>
      </c>
      <c r="I139" s="122"/>
    </row>
    <row r="140" spans="1:9" s="14" customFormat="1" ht="56.25" customHeight="1">
      <c r="A140" s="258" t="s">
        <v>196</v>
      </c>
      <c r="B140" s="257" t="s">
        <v>294</v>
      </c>
      <c r="C140" s="229">
        <v>1200</v>
      </c>
      <c r="D140" s="229">
        <v>1140</v>
      </c>
      <c r="E140" s="229">
        <v>1062.9</v>
      </c>
      <c r="F140" s="197">
        <f t="shared" si="8"/>
        <v>-77.09999999999991</v>
      </c>
      <c r="G140" s="332">
        <f t="shared" si="9"/>
        <v>88.575</v>
      </c>
      <c r="H140" s="333">
        <f t="shared" si="13"/>
        <v>93.23684210526316</v>
      </c>
      <c r="I140" s="85"/>
    </row>
    <row r="141" spans="1:9" s="14" customFormat="1" ht="20.25" customHeight="1">
      <c r="A141" s="258" t="s">
        <v>197</v>
      </c>
      <c r="B141" s="257" t="s">
        <v>198</v>
      </c>
      <c r="C141" s="229">
        <v>6454.7</v>
      </c>
      <c r="D141" s="229">
        <v>6031.7</v>
      </c>
      <c r="E141" s="229">
        <v>4153.7</v>
      </c>
      <c r="F141" s="197">
        <f t="shared" si="8"/>
        <v>-1878</v>
      </c>
      <c r="G141" s="332">
        <f t="shared" si="9"/>
        <v>64.35155777960246</v>
      </c>
      <c r="H141" s="333">
        <f t="shared" si="13"/>
        <v>68.86449922907306</v>
      </c>
      <c r="I141" s="85"/>
    </row>
    <row r="142" spans="1:9" s="14" customFormat="1" ht="20.25" customHeight="1">
      <c r="A142" s="258" t="s">
        <v>295</v>
      </c>
      <c r="B142" s="257" t="s">
        <v>296</v>
      </c>
      <c r="C142" s="229">
        <v>640</v>
      </c>
      <c r="D142" s="229">
        <v>640</v>
      </c>
      <c r="E142" s="229">
        <v>639.3</v>
      </c>
      <c r="F142" s="197">
        <f t="shared" si="8"/>
        <v>-0.7000000000000455</v>
      </c>
      <c r="G142" s="332">
        <f t="shared" si="9"/>
        <v>99.89062499999999</v>
      </c>
      <c r="H142" s="333">
        <f t="shared" si="13"/>
        <v>99.89062499999999</v>
      </c>
      <c r="I142" s="85"/>
    </row>
    <row r="143" spans="1:9" s="123" customFormat="1" ht="20.25" customHeight="1">
      <c r="A143" s="334" t="s">
        <v>165</v>
      </c>
      <c r="B143" s="335" t="s">
        <v>166</v>
      </c>
      <c r="C143" s="336">
        <f>C144+C145+C146+C147+C148+C149</f>
        <v>8633.7</v>
      </c>
      <c r="D143" s="336">
        <f>D144+D145+D146+D147+D148+D149</f>
        <v>4250.3</v>
      </c>
      <c r="E143" s="336">
        <f>E144+E145+E146+E147+E148+E149</f>
        <v>2076.3999999999996</v>
      </c>
      <c r="F143" s="395">
        <f t="shared" si="8"/>
        <v>-2173.9000000000005</v>
      </c>
      <c r="G143" s="338">
        <f t="shared" si="9"/>
        <v>24.04994382477964</v>
      </c>
      <c r="H143" s="339">
        <f t="shared" si="13"/>
        <v>48.853022139613664</v>
      </c>
      <c r="I143" s="122"/>
    </row>
    <row r="144" spans="1:9" s="251" customFormat="1" ht="20.25" customHeight="1">
      <c r="A144" s="258" t="s">
        <v>297</v>
      </c>
      <c r="B144" s="257" t="s">
        <v>298</v>
      </c>
      <c r="C144" s="263">
        <v>100</v>
      </c>
      <c r="D144" s="263">
        <v>100</v>
      </c>
      <c r="E144" s="249"/>
      <c r="F144" s="197">
        <f t="shared" si="8"/>
        <v>-100</v>
      </c>
      <c r="G144" s="332">
        <f t="shared" si="9"/>
        <v>0</v>
      </c>
      <c r="H144" s="333">
        <f t="shared" si="13"/>
        <v>0</v>
      </c>
      <c r="I144" s="250"/>
    </row>
    <row r="145" spans="1:9" s="251" customFormat="1" ht="20.25" customHeight="1">
      <c r="A145" s="258" t="s">
        <v>203</v>
      </c>
      <c r="B145" s="257" t="s">
        <v>205</v>
      </c>
      <c r="C145" s="263">
        <v>900</v>
      </c>
      <c r="D145" s="263">
        <v>754</v>
      </c>
      <c r="E145" s="249">
        <v>585.1</v>
      </c>
      <c r="F145" s="197">
        <f t="shared" si="8"/>
        <v>-168.89999999999998</v>
      </c>
      <c r="G145" s="332">
        <f t="shared" si="9"/>
        <v>65.0111111111111</v>
      </c>
      <c r="H145" s="333">
        <f t="shared" si="13"/>
        <v>77.59946949602123</v>
      </c>
      <c r="I145" s="250"/>
    </row>
    <row r="146" spans="1:9" s="251" customFormat="1" ht="39" customHeight="1">
      <c r="A146" s="258" t="s">
        <v>204</v>
      </c>
      <c r="B146" s="257" t="s">
        <v>206</v>
      </c>
      <c r="C146" s="263">
        <v>1524.5</v>
      </c>
      <c r="D146" s="263">
        <v>1524.5</v>
      </c>
      <c r="E146" s="249">
        <v>1465.6</v>
      </c>
      <c r="F146" s="197">
        <f t="shared" si="8"/>
        <v>-58.90000000000009</v>
      </c>
      <c r="G146" s="332">
        <f t="shared" si="9"/>
        <v>96.13643817645129</v>
      </c>
      <c r="H146" s="333">
        <f t="shared" si="13"/>
        <v>96.13643817645129</v>
      </c>
      <c r="I146" s="250"/>
    </row>
    <row r="147" spans="1:9" s="251" customFormat="1" ht="36.75" customHeight="1">
      <c r="A147" s="258" t="s">
        <v>299</v>
      </c>
      <c r="B147" s="257" t="s">
        <v>300</v>
      </c>
      <c r="C147" s="263">
        <v>6053.5</v>
      </c>
      <c r="D147" s="263">
        <v>1816.1</v>
      </c>
      <c r="E147" s="249"/>
      <c r="F147" s="197">
        <f t="shared" si="8"/>
        <v>-1816.1</v>
      </c>
      <c r="G147" s="332">
        <f t="shared" si="9"/>
        <v>0</v>
      </c>
      <c r="H147" s="333">
        <f t="shared" si="13"/>
        <v>0</v>
      </c>
      <c r="I147" s="250"/>
    </row>
    <row r="148" spans="1:9" s="251" customFormat="1" ht="19.5" customHeight="1">
      <c r="A148" s="258" t="s">
        <v>301</v>
      </c>
      <c r="B148" s="257" t="s">
        <v>302</v>
      </c>
      <c r="C148" s="263">
        <v>30</v>
      </c>
      <c r="D148" s="263">
        <v>30</v>
      </c>
      <c r="E148" s="249"/>
      <c r="F148" s="197">
        <f t="shared" si="8"/>
        <v>-30</v>
      </c>
      <c r="G148" s="332">
        <f t="shared" si="9"/>
        <v>0</v>
      </c>
      <c r="H148" s="333">
        <f t="shared" si="13"/>
        <v>0</v>
      </c>
      <c r="I148" s="250"/>
    </row>
    <row r="149" spans="1:9" s="251" customFormat="1" ht="19.5" customHeight="1">
      <c r="A149" s="258" t="s">
        <v>303</v>
      </c>
      <c r="B149" s="257" t="s">
        <v>304</v>
      </c>
      <c r="C149" s="263">
        <v>25.7</v>
      </c>
      <c r="D149" s="263">
        <v>25.7</v>
      </c>
      <c r="E149" s="249">
        <v>25.7</v>
      </c>
      <c r="F149" s="197">
        <f t="shared" si="8"/>
        <v>0</v>
      </c>
      <c r="G149" s="332">
        <f t="shared" si="9"/>
        <v>100</v>
      </c>
      <c r="H149" s="333">
        <f t="shared" si="13"/>
        <v>100</v>
      </c>
      <c r="I149" s="250"/>
    </row>
    <row r="150" spans="1:9" s="123" customFormat="1" ht="24" customHeight="1">
      <c r="A150" s="345" t="s">
        <v>153</v>
      </c>
      <c r="B150" s="335" t="s">
        <v>157</v>
      </c>
      <c r="C150" s="346">
        <f>C151+C152+C153+C154+C155</f>
        <v>2108.9</v>
      </c>
      <c r="D150" s="346">
        <f>D151+D152+D153+D154+D155</f>
        <v>1965.3</v>
      </c>
      <c r="E150" s="346">
        <f>E151+E152+E153+E154+E155</f>
        <v>1595.3999999999999</v>
      </c>
      <c r="F150" s="395">
        <f t="shared" si="8"/>
        <v>-369.9000000000001</v>
      </c>
      <c r="G150" s="347">
        <f t="shared" si="9"/>
        <v>75.65081322016216</v>
      </c>
      <c r="H150" s="347">
        <f t="shared" si="13"/>
        <v>81.1784460387727</v>
      </c>
      <c r="I150" s="122"/>
    </row>
    <row r="151" spans="1:9" s="14" customFormat="1" ht="41.25" customHeight="1">
      <c r="A151" s="341" t="s">
        <v>305</v>
      </c>
      <c r="B151" s="342" t="s">
        <v>306</v>
      </c>
      <c r="C151" s="447">
        <v>60</v>
      </c>
      <c r="D151" s="447">
        <v>60</v>
      </c>
      <c r="E151" s="448">
        <v>3.5</v>
      </c>
      <c r="F151" s="449">
        <f t="shared" si="8"/>
        <v>-56.5</v>
      </c>
      <c r="G151" s="343">
        <f t="shared" si="9"/>
        <v>5.833333333333333</v>
      </c>
      <c r="H151" s="344">
        <f t="shared" si="13"/>
        <v>5.833333333333333</v>
      </c>
      <c r="I151" s="85"/>
    </row>
    <row r="152" spans="1:9" s="14" customFormat="1" ht="24" customHeight="1">
      <c r="A152" s="258" t="s">
        <v>307</v>
      </c>
      <c r="B152" s="257" t="s">
        <v>308</v>
      </c>
      <c r="C152" s="249">
        <v>1868.9</v>
      </c>
      <c r="D152" s="249">
        <v>1725.3</v>
      </c>
      <c r="E152" s="249">
        <v>1528.3</v>
      </c>
      <c r="F152" s="449">
        <f t="shared" si="8"/>
        <v>-197</v>
      </c>
      <c r="G152" s="332">
        <f t="shared" si="9"/>
        <v>81.77537588956069</v>
      </c>
      <c r="H152" s="333">
        <f t="shared" si="13"/>
        <v>88.5816959369385</v>
      </c>
      <c r="I152" s="85"/>
    </row>
    <row r="153" spans="1:9" s="14" customFormat="1" ht="21" customHeight="1">
      <c r="A153" s="258" t="s">
        <v>309</v>
      </c>
      <c r="B153" s="257" t="s">
        <v>310</v>
      </c>
      <c r="C153" s="249">
        <v>50</v>
      </c>
      <c r="D153" s="249">
        <v>50</v>
      </c>
      <c r="E153" s="249">
        <v>18.8</v>
      </c>
      <c r="F153" s="449">
        <f t="shared" si="8"/>
        <v>-31.2</v>
      </c>
      <c r="G153" s="332">
        <f t="shared" si="9"/>
        <v>37.6</v>
      </c>
      <c r="H153" s="333">
        <f t="shared" si="13"/>
        <v>37.6</v>
      </c>
      <c r="I153" s="85"/>
    </row>
    <row r="154" spans="1:9" s="14" customFormat="1" ht="20.25" customHeight="1">
      <c r="A154" s="258" t="s">
        <v>311</v>
      </c>
      <c r="B154" s="257" t="s">
        <v>312</v>
      </c>
      <c r="C154" s="249">
        <v>80</v>
      </c>
      <c r="D154" s="249">
        <v>80</v>
      </c>
      <c r="E154" s="249">
        <v>44.8</v>
      </c>
      <c r="F154" s="449">
        <f t="shared" si="8"/>
        <v>-35.2</v>
      </c>
      <c r="G154" s="332">
        <f t="shared" si="9"/>
        <v>55.99999999999999</v>
      </c>
      <c r="H154" s="333">
        <f t="shared" si="13"/>
        <v>55.99999999999999</v>
      </c>
      <c r="I154" s="85"/>
    </row>
    <row r="155" spans="1:9" s="14" customFormat="1" ht="20.25" customHeight="1">
      <c r="A155" s="258" t="s">
        <v>313</v>
      </c>
      <c r="B155" s="257" t="s">
        <v>314</v>
      </c>
      <c r="C155" s="249">
        <v>50</v>
      </c>
      <c r="D155" s="249">
        <v>50</v>
      </c>
      <c r="E155" s="249"/>
      <c r="F155" s="449">
        <f t="shared" si="8"/>
        <v>-50</v>
      </c>
      <c r="G155" s="332">
        <f t="shared" si="9"/>
        <v>0</v>
      </c>
      <c r="H155" s="333">
        <f t="shared" si="13"/>
        <v>0</v>
      </c>
      <c r="I155" s="85"/>
    </row>
    <row r="156" spans="1:9" s="224" customFormat="1" ht="27.75" customHeight="1" thickBot="1">
      <c r="A156" s="351"/>
      <c r="B156" s="352" t="s">
        <v>54</v>
      </c>
      <c r="C156" s="353">
        <f>C93+C98+C118+C131+C136+C139+C143+C150+C114</f>
        <v>208076.10000000006</v>
      </c>
      <c r="D156" s="353">
        <f>D93+D98+D118+D131+D136+D139+D143+D150+D114</f>
        <v>164359.4</v>
      </c>
      <c r="E156" s="353">
        <f>E93+E98+E118+E131+E136+E139+E143+E150+E114</f>
        <v>143781.79999999996</v>
      </c>
      <c r="F156" s="394">
        <f t="shared" si="8"/>
        <v>-20577.600000000035</v>
      </c>
      <c r="G156" s="357">
        <f aca="true" t="shared" si="14" ref="G156:G164">IF(C156=0,"",IF(($E156/C156*100)&gt;=200,"В/100",$E156/C156*100))</f>
        <v>69.10058387291953</v>
      </c>
      <c r="H156" s="357">
        <f aca="true" t="shared" si="15" ref="H156:H161">IF(D156=0,"",IF((E156/D156*100)&gt;=200,"В/100",E156/D156*100))</f>
        <v>87.48011978627324</v>
      </c>
      <c r="I156" s="87"/>
    </row>
    <row r="157" spans="1:9" s="14" customFormat="1" ht="39" customHeight="1" hidden="1" thickBot="1">
      <c r="A157" s="227">
        <v>250339</v>
      </c>
      <c r="B157" s="32" t="s">
        <v>90</v>
      </c>
      <c r="C157" s="232"/>
      <c r="D157" s="232"/>
      <c r="E157" s="233"/>
      <c r="F157" s="326">
        <f>D157-E157</f>
        <v>0</v>
      </c>
      <c r="G157" s="356">
        <f t="shared" si="14"/>
      </c>
      <c r="H157" s="231">
        <f t="shared" si="15"/>
      </c>
      <c r="I157" s="86"/>
    </row>
    <row r="158" spans="1:9" s="271" customFormat="1" ht="26.25" customHeight="1" thickBot="1">
      <c r="A158" s="349">
        <v>9000</v>
      </c>
      <c r="B158" s="350" t="s">
        <v>162</v>
      </c>
      <c r="C158" s="354">
        <f>C159+C160+C161</f>
        <v>2364.2</v>
      </c>
      <c r="D158" s="354">
        <f>D159+D160+D161</f>
        <v>2364.2</v>
      </c>
      <c r="E158" s="354">
        <f>E159+E160+E161</f>
        <v>811.3</v>
      </c>
      <c r="F158" s="392">
        <f t="shared" si="8"/>
        <v>-1552.8999999999999</v>
      </c>
      <c r="G158" s="354">
        <f t="shared" si="14"/>
        <v>34.31604771169952</v>
      </c>
      <c r="H158" s="348">
        <f t="shared" si="15"/>
        <v>34.31604771169952</v>
      </c>
      <c r="I158" s="355"/>
    </row>
    <row r="159" spans="1:9" s="225" customFormat="1" ht="38.25" customHeight="1" hidden="1">
      <c r="A159" s="228"/>
      <c r="B159" s="226"/>
      <c r="C159" s="234"/>
      <c r="D159" s="234"/>
      <c r="E159" s="234"/>
      <c r="F159" s="340">
        <f aca="true" t="shared" si="16" ref="F159:F164">D159-E159</f>
        <v>0</v>
      </c>
      <c r="G159" s="234">
        <f t="shared" si="14"/>
      </c>
      <c r="H159" s="234">
        <f>IF(D159=0,"",IF((E159/D159*100)&gt;=200,"В/100",E159/D159*100))</f>
      </c>
      <c r="I159" s="86"/>
    </row>
    <row r="160" spans="1:9" s="225" customFormat="1" ht="24" customHeight="1">
      <c r="A160" s="258" t="s">
        <v>159</v>
      </c>
      <c r="B160" s="257" t="s">
        <v>158</v>
      </c>
      <c r="C160" s="450">
        <v>1734.2</v>
      </c>
      <c r="D160" s="450">
        <v>1734.2</v>
      </c>
      <c r="E160" s="450">
        <v>181.3</v>
      </c>
      <c r="F160" s="449">
        <f>E160-D160</f>
        <v>-1552.9</v>
      </c>
      <c r="G160" s="450">
        <f t="shared" si="14"/>
        <v>10.454388190520126</v>
      </c>
      <c r="H160" s="450">
        <f>IF(D160=0,"",IF((E160/D160*100)&gt;=200,"В/100",E160/D160*100))</f>
        <v>10.454388190520126</v>
      </c>
      <c r="I160" s="86"/>
    </row>
    <row r="161" spans="1:9" s="225" customFormat="1" ht="45" customHeight="1" thickBot="1">
      <c r="A161" s="258" t="s">
        <v>160</v>
      </c>
      <c r="B161" s="257" t="s">
        <v>161</v>
      </c>
      <c r="C161" s="451">
        <v>630</v>
      </c>
      <c r="D161" s="451">
        <v>630</v>
      </c>
      <c r="E161" s="451">
        <v>630</v>
      </c>
      <c r="F161" s="452">
        <f t="shared" si="16"/>
        <v>0</v>
      </c>
      <c r="G161" s="453">
        <f t="shared" si="14"/>
        <v>100</v>
      </c>
      <c r="H161" s="454">
        <f t="shared" si="15"/>
        <v>100</v>
      </c>
      <c r="I161" s="86"/>
    </row>
    <row r="162" spans="1:9" s="224" customFormat="1" ht="29.25" customHeight="1" thickBot="1">
      <c r="A162" s="358"/>
      <c r="B162" s="359" t="s">
        <v>55</v>
      </c>
      <c r="C162" s="360">
        <f>C156+C158</f>
        <v>210440.30000000008</v>
      </c>
      <c r="D162" s="360">
        <f>D156+D158</f>
        <v>166723.6</v>
      </c>
      <c r="E162" s="360">
        <f>E156+E158</f>
        <v>144593.09999999995</v>
      </c>
      <c r="F162" s="393">
        <f>E162-D162</f>
        <v>-22130.50000000006</v>
      </c>
      <c r="G162" s="360">
        <f t="shared" si="14"/>
        <v>68.70979560473916</v>
      </c>
      <c r="H162" s="361">
        <f>IF(D162=0,"",IF((E162/D162*100)&gt;=200,"В/100",E162/D162*100))</f>
        <v>86.72623431835682</v>
      </c>
      <c r="I162" s="88"/>
    </row>
    <row r="163" spans="1:9" s="236" customFormat="1" ht="29.25" customHeight="1" thickBot="1">
      <c r="A163" s="362"/>
      <c r="B163" s="363" t="s">
        <v>200</v>
      </c>
      <c r="C163" s="364"/>
      <c r="D163" s="364"/>
      <c r="E163" s="364"/>
      <c r="F163" s="365">
        <f t="shared" si="16"/>
        <v>0</v>
      </c>
      <c r="G163" s="364"/>
      <c r="H163" s="366"/>
      <c r="I163" s="235"/>
    </row>
    <row r="164" spans="1:9" s="478" customFormat="1" ht="44.25" customHeight="1" thickBot="1">
      <c r="A164" s="475" t="s">
        <v>201</v>
      </c>
      <c r="B164" s="476" t="s">
        <v>202</v>
      </c>
      <c r="C164" s="455">
        <v>50</v>
      </c>
      <c r="D164" s="455">
        <v>50</v>
      </c>
      <c r="E164" s="455">
        <v>50</v>
      </c>
      <c r="F164" s="456">
        <f t="shared" si="16"/>
        <v>0</v>
      </c>
      <c r="G164" s="450">
        <f t="shared" si="14"/>
        <v>100</v>
      </c>
      <c r="H164" s="454">
        <f>IF(D164=0,"",IF((E164/D164*100)&gt;=200,"В/100",E164/D164*100))</f>
        <v>100</v>
      </c>
      <c r="I164" s="477"/>
    </row>
    <row r="165" spans="1:9" s="20" customFormat="1" ht="27.75" customHeight="1" thickBot="1">
      <c r="A165" s="34"/>
      <c r="B165" s="22" t="s">
        <v>58</v>
      </c>
      <c r="C165" s="457"/>
      <c r="D165" s="457"/>
      <c r="E165" s="458"/>
      <c r="F165" s="459"/>
      <c r="G165" s="457"/>
      <c r="H165" s="460"/>
      <c r="I165" s="91"/>
    </row>
    <row r="166" spans="1:29" s="483" customFormat="1" ht="19.5">
      <c r="A166" s="479">
        <v>602000</v>
      </c>
      <c r="B166" s="480" t="s">
        <v>31</v>
      </c>
      <c r="C166" s="461"/>
      <c r="D166" s="462"/>
      <c r="E166" s="463">
        <v>-10378.5</v>
      </c>
      <c r="F166" s="463"/>
      <c r="G166" s="464"/>
      <c r="H166" s="465"/>
      <c r="I166" s="481"/>
      <c r="J166" s="482"/>
      <c r="K166" s="482"/>
      <c r="L166" s="482"/>
      <c r="M166" s="482"/>
      <c r="N166" s="482"/>
      <c r="O166" s="482"/>
      <c r="P166" s="482"/>
      <c r="Q166" s="482"/>
      <c r="R166" s="482"/>
      <c r="S166" s="482"/>
      <c r="T166" s="482"/>
      <c r="U166" s="482"/>
      <c r="V166" s="482"/>
      <c r="W166" s="482"/>
      <c r="X166" s="482"/>
      <c r="Y166" s="482"/>
      <c r="Z166" s="482"/>
      <c r="AA166" s="482"/>
      <c r="AB166" s="482"/>
      <c r="AC166" s="482"/>
    </row>
    <row r="167" spans="1:29" s="483" customFormat="1" ht="19.5">
      <c r="A167" s="484">
        <v>602100</v>
      </c>
      <c r="B167" s="485" t="s">
        <v>32</v>
      </c>
      <c r="C167" s="466"/>
      <c r="D167" s="467"/>
      <c r="E167" s="468">
        <v>7821.1</v>
      </c>
      <c r="F167" s="468"/>
      <c r="G167" s="469"/>
      <c r="H167" s="469"/>
      <c r="I167" s="486"/>
      <c r="J167" s="482"/>
      <c r="K167" s="482"/>
      <c r="L167" s="482"/>
      <c r="M167" s="482"/>
      <c r="N167" s="482"/>
      <c r="O167" s="482"/>
      <c r="P167" s="482"/>
      <c r="Q167" s="482"/>
      <c r="R167" s="482"/>
      <c r="S167" s="482"/>
      <c r="T167" s="482"/>
      <c r="U167" s="482"/>
      <c r="V167" s="482"/>
      <c r="W167" s="482"/>
      <c r="X167" s="482"/>
      <c r="Y167" s="482"/>
      <c r="Z167" s="482"/>
      <c r="AA167" s="482"/>
      <c r="AB167" s="482"/>
      <c r="AC167" s="482"/>
    </row>
    <row r="168" spans="1:29" s="483" customFormat="1" ht="19.5" customHeight="1">
      <c r="A168" s="484">
        <v>602200</v>
      </c>
      <c r="B168" s="485" t="s">
        <v>33</v>
      </c>
      <c r="C168" s="466"/>
      <c r="D168" s="466"/>
      <c r="E168" s="470">
        <v>16410.3</v>
      </c>
      <c r="F168" s="470"/>
      <c r="G168" s="469"/>
      <c r="H168" s="469"/>
      <c r="I168" s="481"/>
      <c r="J168" s="482"/>
      <c r="K168" s="482"/>
      <c r="L168" s="482"/>
      <c r="M168" s="482"/>
      <c r="N168" s="482"/>
      <c r="O168" s="482"/>
      <c r="P168" s="482"/>
      <c r="Q168" s="482"/>
      <c r="R168" s="482"/>
      <c r="S168" s="482"/>
      <c r="T168" s="482"/>
      <c r="U168" s="482"/>
      <c r="V168" s="482"/>
      <c r="W168" s="482"/>
      <c r="X168" s="482"/>
      <c r="Y168" s="482"/>
      <c r="Z168" s="482"/>
      <c r="AA168" s="482"/>
      <c r="AB168" s="482"/>
      <c r="AC168" s="482"/>
    </row>
    <row r="169" spans="1:29" s="483" customFormat="1" ht="19.5" hidden="1">
      <c r="A169" s="484"/>
      <c r="B169" s="485" t="s">
        <v>14</v>
      </c>
      <c r="C169" s="466"/>
      <c r="D169" s="467"/>
      <c r="E169" s="468"/>
      <c r="F169" s="468"/>
      <c r="G169" s="469"/>
      <c r="H169" s="469"/>
      <c r="I169" s="481"/>
      <c r="J169" s="482"/>
      <c r="K169" s="482"/>
      <c r="L169" s="482"/>
      <c r="M169" s="482"/>
      <c r="N169" s="482"/>
      <c r="O169" s="482"/>
      <c r="P169" s="482"/>
      <c r="Q169" s="482"/>
      <c r="R169" s="482"/>
      <c r="S169" s="482"/>
      <c r="T169" s="482"/>
      <c r="U169" s="482"/>
      <c r="V169" s="482"/>
      <c r="W169" s="482"/>
      <c r="X169" s="482"/>
      <c r="Y169" s="482"/>
      <c r="Z169" s="482"/>
      <c r="AA169" s="482"/>
      <c r="AB169" s="482"/>
      <c r="AC169" s="482"/>
    </row>
    <row r="170" spans="1:29" s="483" customFormat="1" ht="19.5" hidden="1">
      <c r="A170" s="484"/>
      <c r="B170" s="485" t="s">
        <v>12</v>
      </c>
      <c r="C170" s="466"/>
      <c r="D170" s="467"/>
      <c r="E170" s="468"/>
      <c r="F170" s="468"/>
      <c r="G170" s="469"/>
      <c r="H170" s="469"/>
      <c r="I170" s="487"/>
      <c r="J170" s="482"/>
      <c r="K170" s="482"/>
      <c r="L170" s="482"/>
      <c r="M170" s="482"/>
      <c r="N170" s="482"/>
      <c r="O170" s="482"/>
      <c r="P170" s="482"/>
      <c r="Q170" s="482"/>
      <c r="R170" s="482"/>
      <c r="S170" s="482"/>
      <c r="T170" s="482"/>
      <c r="U170" s="482"/>
      <c r="V170" s="482"/>
      <c r="W170" s="482"/>
      <c r="X170" s="482"/>
      <c r="Y170" s="482"/>
      <c r="Z170" s="482"/>
      <c r="AA170" s="482"/>
      <c r="AB170" s="482"/>
      <c r="AC170" s="482"/>
    </row>
    <row r="171" spans="1:29" s="483" customFormat="1" ht="19.5" hidden="1">
      <c r="A171" s="484"/>
      <c r="B171" s="485" t="s">
        <v>13</v>
      </c>
      <c r="C171" s="466"/>
      <c r="D171" s="466"/>
      <c r="E171" s="470"/>
      <c r="F171" s="470"/>
      <c r="G171" s="469"/>
      <c r="H171" s="469"/>
      <c r="I171" s="481"/>
      <c r="J171" s="482"/>
      <c r="K171" s="482"/>
      <c r="L171" s="482"/>
      <c r="M171" s="482"/>
      <c r="N171" s="482"/>
      <c r="O171" s="482"/>
      <c r="P171" s="482"/>
      <c r="Q171" s="482"/>
      <c r="R171" s="482"/>
      <c r="S171" s="482"/>
      <c r="T171" s="482"/>
      <c r="U171" s="482"/>
      <c r="V171" s="482"/>
      <c r="W171" s="482"/>
      <c r="X171" s="482"/>
      <c r="Y171" s="482"/>
      <c r="Z171" s="482"/>
      <c r="AA171" s="482"/>
      <c r="AB171" s="482"/>
      <c r="AC171" s="482"/>
    </row>
    <row r="172" spans="1:29" s="483" customFormat="1" ht="19.5" hidden="1">
      <c r="A172" s="484"/>
      <c r="B172" s="485" t="s">
        <v>15</v>
      </c>
      <c r="C172" s="466"/>
      <c r="D172" s="467"/>
      <c r="E172" s="468"/>
      <c r="F172" s="468"/>
      <c r="G172" s="469"/>
      <c r="H172" s="469"/>
      <c r="I172" s="481"/>
      <c r="J172" s="482"/>
      <c r="K172" s="482"/>
      <c r="L172" s="482"/>
      <c r="M172" s="482"/>
      <c r="N172" s="482"/>
      <c r="O172" s="482"/>
      <c r="P172" s="482"/>
      <c r="Q172" s="482"/>
      <c r="R172" s="482"/>
      <c r="S172" s="482"/>
      <c r="T172" s="482"/>
      <c r="U172" s="482"/>
      <c r="V172" s="482"/>
      <c r="W172" s="482"/>
      <c r="X172" s="482"/>
      <c r="Y172" s="482"/>
      <c r="Z172" s="482"/>
      <c r="AA172" s="482"/>
      <c r="AB172" s="482"/>
      <c r="AC172" s="482"/>
    </row>
    <row r="173" spans="1:29" s="492" customFormat="1" ht="19.5" hidden="1">
      <c r="A173" s="488"/>
      <c r="B173" s="489" t="s">
        <v>35</v>
      </c>
      <c r="C173" s="471"/>
      <c r="D173" s="472"/>
      <c r="E173" s="473"/>
      <c r="F173" s="473"/>
      <c r="G173" s="474"/>
      <c r="H173" s="474"/>
      <c r="I173" s="490"/>
      <c r="J173" s="491"/>
      <c r="K173" s="491"/>
      <c r="L173" s="491"/>
      <c r="M173" s="491"/>
      <c r="N173" s="491"/>
      <c r="O173" s="491"/>
      <c r="P173" s="491"/>
      <c r="Q173" s="491"/>
      <c r="R173" s="491"/>
      <c r="S173" s="491"/>
      <c r="T173" s="491"/>
      <c r="U173" s="491"/>
      <c r="V173" s="491"/>
      <c r="W173" s="491"/>
      <c r="X173" s="491"/>
      <c r="Y173" s="491"/>
      <c r="Z173" s="491"/>
      <c r="AA173" s="491"/>
      <c r="AB173" s="491"/>
      <c r="AC173" s="491"/>
    </row>
    <row r="174" spans="1:29" s="492" customFormat="1" ht="19.5" hidden="1">
      <c r="A174" s="488"/>
      <c r="B174" s="489" t="s">
        <v>36</v>
      </c>
      <c r="C174" s="471"/>
      <c r="D174" s="472"/>
      <c r="E174" s="473"/>
      <c r="F174" s="473"/>
      <c r="G174" s="474"/>
      <c r="H174" s="474"/>
      <c r="I174" s="490"/>
      <c r="J174" s="491"/>
      <c r="K174" s="491"/>
      <c r="L174" s="491"/>
      <c r="M174" s="491"/>
      <c r="N174" s="491"/>
      <c r="O174" s="491"/>
      <c r="P174" s="491"/>
      <c r="Q174" s="491"/>
      <c r="R174" s="491"/>
      <c r="S174" s="491"/>
      <c r="T174" s="491"/>
      <c r="U174" s="491"/>
      <c r="V174" s="491"/>
      <c r="W174" s="491"/>
      <c r="X174" s="491"/>
      <c r="Y174" s="491"/>
      <c r="Z174" s="491"/>
      <c r="AA174" s="491"/>
      <c r="AB174" s="491"/>
      <c r="AC174" s="491"/>
    </row>
    <row r="175" spans="1:29" s="492" customFormat="1" ht="19.5" hidden="1">
      <c r="A175" s="488"/>
      <c r="B175" s="489" t="s">
        <v>53</v>
      </c>
      <c r="C175" s="471"/>
      <c r="D175" s="472"/>
      <c r="E175" s="473"/>
      <c r="F175" s="473"/>
      <c r="G175" s="474"/>
      <c r="H175" s="474"/>
      <c r="I175" s="490"/>
      <c r="J175" s="491"/>
      <c r="K175" s="491"/>
      <c r="L175" s="491"/>
      <c r="M175" s="491"/>
      <c r="N175" s="491"/>
      <c r="O175" s="491"/>
      <c r="P175" s="491"/>
      <c r="Q175" s="491"/>
      <c r="R175" s="491"/>
      <c r="S175" s="491"/>
      <c r="T175" s="491"/>
      <c r="U175" s="491"/>
      <c r="V175" s="491"/>
      <c r="W175" s="491"/>
      <c r="X175" s="491"/>
      <c r="Y175" s="491"/>
      <c r="Z175" s="491"/>
      <c r="AA175" s="491"/>
      <c r="AB175" s="491"/>
      <c r="AC175" s="491"/>
    </row>
    <row r="176" spans="1:29" s="492" customFormat="1" ht="39" hidden="1">
      <c r="A176" s="488"/>
      <c r="B176" s="489" t="s">
        <v>51</v>
      </c>
      <c r="C176" s="471"/>
      <c r="D176" s="472"/>
      <c r="E176" s="473"/>
      <c r="F176" s="473"/>
      <c r="G176" s="474"/>
      <c r="H176" s="474"/>
      <c r="I176" s="490"/>
      <c r="J176" s="491"/>
      <c r="K176" s="491"/>
      <c r="L176" s="491"/>
      <c r="M176" s="491"/>
      <c r="N176" s="491"/>
      <c r="O176" s="491"/>
      <c r="P176" s="491"/>
      <c r="Q176" s="491"/>
      <c r="R176" s="491"/>
      <c r="S176" s="491"/>
      <c r="T176" s="491"/>
      <c r="U176" s="491"/>
      <c r="V176" s="491"/>
      <c r="W176" s="491"/>
      <c r="X176" s="491"/>
      <c r="Y176" s="491"/>
      <c r="Z176" s="491"/>
      <c r="AA176" s="491"/>
      <c r="AB176" s="491"/>
      <c r="AC176" s="491"/>
    </row>
    <row r="177" spans="1:29" s="492" customFormat="1" ht="19.5" hidden="1">
      <c r="A177" s="488"/>
      <c r="B177" s="489" t="s">
        <v>37</v>
      </c>
      <c r="C177" s="471"/>
      <c r="D177" s="472"/>
      <c r="E177" s="473"/>
      <c r="F177" s="473"/>
      <c r="G177" s="474"/>
      <c r="H177" s="474"/>
      <c r="I177" s="490"/>
      <c r="J177" s="491"/>
      <c r="K177" s="491"/>
      <c r="L177" s="491"/>
      <c r="M177" s="491"/>
      <c r="N177" s="491"/>
      <c r="O177" s="491"/>
      <c r="P177" s="491"/>
      <c r="Q177" s="491"/>
      <c r="R177" s="491"/>
      <c r="S177" s="491"/>
      <c r="T177" s="491"/>
      <c r="U177" s="491"/>
      <c r="V177" s="491"/>
      <c r="W177" s="491"/>
      <c r="X177" s="491"/>
      <c r="Y177" s="491"/>
      <c r="Z177" s="491"/>
      <c r="AA177" s="491"/>
      <c r="AB177" s="491"/>
      <c r="AC177" s="491"/>
    </row>
    <row r="178" spans="1:29" s="492" customFormat="1" ht="39" hidden="1">
      <c r="A178" s="488"/>
      <c r="B178" s="489" t="s">
        <v>38</v>
      </c>
      <c r="C178" s="471"/>
      <c r="D178" s="472"/>
      <c r="E178" s="473"/>
      <c r="F178" s="473"/>
      <c r="G178" s="474"/>
      <c r="H178" s="474"/>
      <c r="I178" s="490"/>
      <c r="J178" s="491"/>
      <c r="K178" s="491"/>
      <c r="L178" s="491"/>
      <c r="M178" s="491"/>
      <c r="N178" s="491"/>
      <c r="O178" s="491"/>
      <c r="P178" s="491"/>
      <c r="Q178" s="491"/>
      <c r="R178" s="491"/>
      <c r="S178" s="491"/>
      <c r="T178" s="491"/>
      <c r="U178" s="491"/>
      <c r="V178" s="491"/>
      <c r="W178" s="491"/>
      <c r="X178" s="491"/>
      <c r="Y178" s="491"/>
      <c r="Z178" s="491"/>
      <c r="AA178" s="491"/>
      <c r="AB178" s="491"/>
      <c r="AC178" s="491"/>
    </row>
    <row r="179" spans="1:29" s="492" customFormat="1" ht="39" hidden="1">
      <c r="A179" s="488"/>
      <c r="B179" s="489" t="s">
        <v>39</v>
      </c>
      <c r="C179" s="471"/>
      <c r="D179" s="472"/>
      <c r="E179" s="473"/>
      <c r="F179" s="473"/>
      <c r="G179" s="474"/>
      <c r="H179" s="474"/>
      <c r="I179" s="490"/>
      <c r="J179" s="491"/>
      <c r="K179" s="491"/>
      <c r="L179" s="491"/>
      <c r="M179" s="491"/>
      <c r="N179" s="491"/>
      <c r="O179" s="491"/>
      <c r="P179" s="491"/>
      <c r="Q179" s="491"/>
      <c r="R179" s="491"/>
      <c r="S179" s="491"/>
      <c r="T179" s="491"/>
      <c r="U179" s="491"/>
      <c r="V179" s="491"/>
      <c r="W179" s="491"/>
      <c r="X179" s="491"/>
      <c r="Y179" s="491"/>
      <c r="Z179" s="491"/>
      <c r="AA179" s="491"/>
      <c r="AB179" s="491"/>
      <c r="AC179" s="491"/>
    </row>
    <row r="180" spans="1:29" s="492" customFormat="1" ht="39" hidden="1">
      <c r="A180" s="488"/>
      <c r="B180" s="489" t="s">
        <v>40</v>
      </c>
      <c r="C180" s="471"/>
      <c r="D180" s="472"/>
      <c r="E180" s="473"/>
      <c r="F180" s="473"/>
      <c r="G180" s="474"/>
      <c r="H180" s="474"/>
      <c r="I180" s="490"/>
      <c r="J180" s="491"/>
      <c r="K180" s="491"/>
      <c r="L180" s="491"/>
      <c r="M180" s="491"/>
      <c r="N180" s="491"/>
      <c r="O180" s="491"/>
      <c r="P180" s="491"/>
      <c r="Q180" s="491"/>
      <c r="R180" s="491"/>
      <c r="S180" s="491"/>
      <c r="T180" s="491"/>
      <c r="U180" s="491"/>
      <c r="V180" s="491"/>
      <c r="W180" s="491"/>
      <c r="X180" s="491"/>
      <c r="Y180" s="491"/>
      <c r="Z180" s="491"/>
      <c r="AA180" s="491"/>
      <c r="AB180" s="491"/>
      <c r="AC180" s="491"/>
    </row>
    <row r="181" spans="1:29" s="492" customFormat="1" ht="19.5" hidden="1">
      <c r="A181" s="488"/>
      <c r="B181" s="489" t="s">
        <v>41</v>
      </c>
      <c r="C181" s="471"/>
      <c r="D181" s="472"/>
      <c r="E181" s="473"/>
      <c r="F181" s="473"/>
      <c r="G181" s="474"/>
      <c r="H181" s="474"/>
      <c r="I181" s="490"/>
      <c r="J181" s="491"/>
      <c r="K181" s="491"/>
      <c r="L181" s="491"/>
      <c r="M181" s="491"/>
      <c r="N181" s="491"/>
      <c r="O181" s="491"/>
      <c r="P181" s="491"/>
      <c r="Q181" s="491"/>
      <c r="R181" s="491"/>
      <c r="S181" s="491"/>
      <c r="T181" s="491"/>
      <c r="U181" s="491"/>
      <c r="V181" s="491"/>
      <c r="W181" s="491"/>
      <c r="X181" s="491"/>
      <c r="Y181" s="491"/>
      <c r="Z181" s="491"/>
      <c r="AA181" s="491"/>
      <c r="AB181" s="491"/>
      <c r="AC181" s="491"/>
    </row>
    <row r="182" spans="1:29" s="492" customFormat="1" ht="19.5" hidden="1">
      <c r="A182" s="488"/>
      <c r="B182" s="489" t="s">
        <v>42</v>
      </c>
      <c r="C182" s="471"/>
      <c r="D182" s="472"/>
      <c r="E182" s="473"/>
      <c r="F182" s="473"/>
      <c r="G182" s="474"/>
      <c r="H182" s="474"/>
      <c r="I182" s="490"/>
      <c r="J182" s="491"/>
      <c r="K182" s="491"/>
      <c r="L182" s="491"/>
      <c r="M182" s="491"/>
      <c r="N182" s="491"/>
      <c r="O182" s="491"/>
      <c r="P182" s="491"/>
      <c r="Q182" s="491"/>
      <c r="R182" s="491"/>
      <c r="S182" s="491"/>
      <c r="T182" s="491"/>
      <c r="U182" s="491"/>
      <c r="V182" s="491"/>
      <c r="W182" s="491"/>
      <c r="X182" s="491"/>
      <c r="Y182" s="491"/>
      <c r="Z182" s="491"/>
      <c r="AA182" s="491"/>
      <c r="AB182" s="491"/>
      <c r="AC182" s="491"/>
    </row>
    <row r="183" spans="1:29" s="492" customFormat="1" ht="17.25" customHeight="1" hidden="1">
      <c r="A183" s="488"/>
      <c r="B183" s="489" t="s">
        <v>43</v>
      </c>
      <c r="C183" s="471"/>
      <c r="D183" s="472"/>
      <c r="E183" s="473"/>
      <c r="F183" s="473"/>
      <c r="G183" s="474"/>
      <c r="H183" s="474"/>
      <c r="I183" s="490"/>
      <c r="J183" s="491"/>
      <c r="K183" s="491"/>
      <c r="L183" s="491"/>
      <c r="M183" s="491"/>
      <c r="N183" s="491"/>
      <c r="O183" s="491"/>
      <c r="P183" s="491"/>
      <c r="Q183" s="491"/>
      <c r="R183" s="491"/>
      <c r="S183" s="491"/>
      <c r="T183" s="491"/>
      <c r="U183" s="491"/>
      <c r="V183" s="491"/>
      <c r="W183" s="491"/>
      <c r="X183" s="491"/>
      <c r="Y183" s="491"/>
      <c r="Z183" s="491"/>
      <c r="AA183" s="491"/>
      <c r="AB183" s="491"/>
      <c r="AC183" s="491"/>
    </row>
    <row r="184" spans="1:29" s="492" customFormat="1" ht="19.5" hidden="1">
      <c r="A184" s="488"/>
      <c r="B184" s="489" t="s">
        <v>44</v>
      </c>
      <c r="C184" s="471"/>
      <c r="D184" s="472"/>
      <c r="E184" s="473"/>
      <c r="F184" s="473"/>
      <c r="G184" s="474"/>
      <c r="H184" s="474"/>
      <c r="I184" s="490"/>
      <c r="J184" s="491"/>
      <c r="K184" s="491"/>
      <c r="L184" s="491"/>
      <c r="M184" s="491"/>
      <c r="N184" s="491"/>
      <c r="O184" s="491"/>
      <c r="P184" s="491"/>
      <c r="Q184" s="491"/>
      <c r="R184" s="491"/>
      <c r="S184" s="491"/>
      <c r="T184" s="491"/>
      <c r="U184" s="491"/>
      <c r="V184" s="491"/>
      <c r="W184" s="491"/>
      <c r="X184" s="491"/>
      <c r="Y184" s="491"/>
      <c r="Z184" s="491"/>
      <c r="AA184" s="491"/>
      <c r="AB184" s="491"/>
      <c r="AC184" s="491"/>
    </row>
    <row r="185" spans="1:29" s="492" customFormat="1" ht="18.75" customHeight="1" hidden="1">
      <c r="A185" s="488"/>
      <c r="B185" s="489" t="s">
        <v>45</v>
      </c>
      <c r="C185" s="471"/>
      <c r="D185" s="472"/>
      <c r="E185" s="473"/>
      <c r="F185" s="473"/>
      <c r="G185" s="474"/>
      <c r="H185" s="474"/>
      <c r="I185" s="490"/>
      <c r="J185" s="491"/>
      <c r="K185" s="491"/>
      <c r="L185" s="491"/>
      <c r="M185" s="491"/>
      <c r="N185" s="491"/>
      <c r="O185" s="491"/>
      <c r="P185" s="491"/>
      <c r="Q185" s="491"/>
      <c r="R185" s="491"/>
      <c r="S185" s="491"/>
      <c r="T185" s="491"/>
      <c r="U185" s="491"/>
      <c r="V185" s="491"/>
      <c r="W185" s="491"/>
      <c r="X185" s="491"/>
      <c r="Y185" s="491"/>
      <c r="Z185" s="491"/>
      <c r="AA185" s="491"/>
      <c r="AB185" s="491"/>
      <c r="AC185" s="491"/>
    </row>
    <row r="186" spans="1:29" s="492" customFormat="1" ht="19.5" hidden="1">
      <c r="A186" s="488"/>
      <c r="B186" s="489" t="s">
        <v>46</v>
      </c>
      <c r="C186" s="471"/>
      <c r="D186" s="472"/>
      <c r="E186" s="473"/>
      <c r="F186" s="473"/>
      <c r="G186" s="474"/>
      <c r="H186" s="474"/>
      <c r="I186" s="490"/>
      <c r="J186" s="491"/>
      <c r="K186" s="491"/>
      <c r="L186" s="491"/>
      <c r="M186" s="491"/>
      <c r="N186" s="491"/>
      <c r="O186" s="491"/>
      <c r="P186" s="491"/>
      <c r="Q186" s="491"/>
      <c r="R186" s="491"/>
      <c r="S186" s="491"/>
      <c r="T186" s="491"/>
      <c r="U186" s="491"/>
      <c r="V186" s="491"/>
      <c r="W186" s="491"/>
      <c r="X186" s="491"/>
      <c r="Y186" s="491"/>
      <c r="Z186" s="491"/>
      <c r="AA186" s="491"/>
      <c r="AB186" s="491"/>
      <c r="AC186" s="491"/>
    </row>
    <row r="187" spans="1:29" s="492" customFormat="1" ht="39" hidden="1">
      <c r="A187" s="488"/>
      <c r="B187" s="489" t="s">
        <v>0</v>
      </c>
      <c r="C187" s="471"/>
      <c r="D187" s="472"/>
      <c r="E187" s="473"/>
      <c r="F187" s="473"/>
      <c r="G187" s="474"/>
      <c r="H187" s="474"/>
      <c r="I187" s="490"/>
      <c r="J187" s="491"/>
      <c r="K187" s="491"/>
      <c r="L187" s="491"/>
      <c r="M187" s="491"/>
      <c r="N187" s="491"/>
      <c r="O187" s="491"/>
      <c r="P187" s="491"/>
      <c r="Q187" s="491"/>
      <c r="R187" s="491"/>
      <c r="S187" s="491"/>
      <c r="T187" s="491"/>
      <c r="U187" s="491"/>
      <c r="V187" s="491"/>
      <c r="W187" s="491"/>
      <c r="X187" s="491"/>
      <c r="Y187" s="491"/>
      <c r="Z187" s="491"/>
      <c r="AA187" s="491"/>
      <c r="AB187" s="491"/>
      <c r="AC187" s="491"/>
    </row>
    <row r="188" spans="1:29" s="492" customFormat="1" ht="39" hidden="1">
      <c r="A188" s="488"/>
      <c r="B188" s="489" t="s">
        <v>65</v>
      </c>
      <c r="C188" s="471"/>
      <c r="D188" s="472"/>
      <c r="E188" s="473"/>
      <c r="F188" s="473"/>
      <c r="G188" s="474"/>
      <c r="H188" s="474"/>
      <c r="I188" s="490"/>
      <c r="J188" s="491"/>
      <c r="K188" s="491"/>
      <c r="L188" s="491"/>
      <c r="M188" s="491"/>
      <c r="N188" s="491"/>
      <c r="O188" s="491"/>
      <c r="P188" s="491"/>
      <c r="Q188" s="491"/>
      <c r="R188" s="491"/>
      <c r="S188" s="491"/>
      <c r="T188" s="491"/>
      <c r="U188" s="491"/>
      <c r="V188" s="491"/>
      <c r="W188" s="491"/>
      <c r="X188" s="491"/>
      <c r="Y188" s="491"/>
      <c r="Z188" s="491"/>
      <c r="AA188" s="491"/>
      <c r="AB188" s="491"/>
      <c r="AC188" s="491"/>
    </row>
    <row r="189" spans="1:29" s="492" customFormat="1" ht="19.5" hidden="1">
      <c r="A189" s="488"/>
      <c r="B189" s="489" t="s">
        <v>60</v>
      </c>
      <c r="C189" s="471"/>
      <c r="D189" s="472"/>
      <c r="E189" s="473"/>
      <c r="F189" s="473"/>
      <c r="G189" s="474"/>
      <c r="H189" s="474"/>
      <c r="I189" s="493"/>
      <c r="J189" s="491"/>
      <c r="K189" s="491"/>
      <c r="L189" s="491"/>
      <c r="M189" s="491"/>
      <c r="N189" s="491"/>
      <c r="O189" s="491"/>
      <c r="P189" s="491"/>
      <c r="Q189" s="491"/>
      <c r="R189" s="491"/>
      <c r="S189" s="491"/>
      <c r="T189" s="491"/>
      <c r="U189" s="491"/>
      <c r="V189" s="491"/>
      <c r="W189" s="491"/>
      <c r="X189" s="491"/>
      <c r="Y189" s="491"/>
      <c r="Z189" s="491"/>
      <c r="AA189" s="491"/>
      <c r="AB189" s="491"/>
      <c r="AC189" s="491"/>
    </row>
    <row r="190" spans="1:29" s="492" customFormat="1" ht="19.5" hidden="1">
      <c r="A190" s="488"/>
      <c r="B190" s="489" t="s">
        <v>47</v>
      </c>
      <c r="C190" s="471"/>
      <c r="D190" s="472"/>
      <c r="E190" s="473"/>
      <c r="F190" s="473"/>
      <c r="G190" s="474"/>
      <c r="H190" s="474"/>
      <c r="I190" s="493"/>
      <c r="J190" s="491"/>
      <c r="K190" s="491"/>
      <c r="L190" s="491"/>
      <c r="M190" s="491"/>
      <c r="N190" s="491"/>
      <c r="O190" s="491"/>
      <c r="P190" s="491"/>
      <c r="Q190" s="491"/>
      <c r="R190" s="491"/>
      <c r="S190" s="491"/>
      <c r="T190" s="491"/>
      <c r="U190" s="491"/>
      <c r="V190" s="491"/>
      <c r="W190" s="491"/>
      <c r="X190" s="491"/>
      <c r="Y190" s="491"/>
      <c r="Z190" s="491"/>
      <c r="AA190" s="491"/>
      <c r="AB190" s="491"/>
      <c r="AC190" s="491"/>
    </row>
    <row r="191" spans="1:29" s="492" customFormat="1" ht="19.5" hidden="1">
      <c r="A191" s="488"/>
      <c r="B191" s="489" t="s">
        <v>48</v>
      </c>
      <c r="C191" s="471"/>
      <c r="D191" s="472"/>
      <c r="E191" s="473"/>
      <c r="F191" s="473"/>
      <c r="G191" s="474"/>
      <c r="H191" s="474"/>
      <c r="I191" s="493"/>
      <c r="J191" s="491"/>
      <c r="K191" s="491"/>
      <c r="L191" s="491"/>
      <c r="M191" s="491"/>
      <c r="N191" s="491"/>
      <c r="O191" s="491"/>
      <c r="P191" s="491"/>
      <c r="Q191" s="491"/>
      <c r="R191" s="491"/>
      <c r="S191" s="491"/>
      <c r="T191" s="491"/>
      <c r="U191" s="491"/>
      <c r="V191" s="491"/>
      <c r="W191" s="491"/>
      <c r="X191" s="491"/>
      <c r="Y191" s="491"/>
      <c r="Z191" s="491"/>
      <c r="AA191" s="491"/>
      <c r="AB191" s="491"/>
      <c r="AC191" s="491"/>
    </row>
    <row r="192" spans="1:29" s="483" customFormat="1" ht="19.5">
      <c r="A192" s="484">
        <v>602300</v>
      </c>
      <c r="B192" s="485" t="s">
        <v>34</v>
      </c>
      <c r="C192" s="466"/>
      <c r="D192" s="467"/>
      <c r="E192" s="468">
        <v>2400.7</v>
      </c>
      <c r="F192" s="468"/>
      <c r="G192" s="469"/>
      <c r="H192" s="469"/>
      <c r="I192" s="481"/>
      <c r="J192" s="482"/>
      <c r="K192" s="482"/>
      <c r="L192" s="482"/>
      <c r="M192" s="482"/>
      <c r="N192" s="482"/>
      <c r="O192" s="482"/>
      <c r="P192" s="482"/>
      <c r="Q192" s="482"/>
      <c r="R192" s="482"/>
      <c r="S192" s="482"/>
      <c r="T192" s="482"/>
      <c r="U192" s="482"/>
      <c r="V192" s="482"/>
      <c r="W192" s="482"/>
      <c r="X192" s="482"/>
      <c r="Y192" s="482"/>
      <c r="Z192" s="482"/>
      <c r="AA192" s="482"/>
      <c r="AB192" s="482"/>
      <c r="AC192" s="482"/>
    </row>
    <row r="193" spans="1:29" s="483" customFormat="1" ht="39.75" thickBot="1">
      <c r="A193" s="484">
        <v>602400</v>
      </c>
      <c r="B193" s="485" t="s">
        <v>21</v>
      </c>
      <c r="C193" s="470">
        <v>-7010.5</v>
      </c>
      <c r="D193" s="467"/>
      <c r="E193" s="468">
        <v>-1789.3</v>
      </c>
      <c r="F193" s="468"/>
      <c r="G193" s="469"/>
      <c r="H193" s="469"/>
      <c r="I193" s="481"/>
      <c r="J193" s="482"/>
      <c r="K193" s="482"/>
      <c r="L193" s="482"/>
      <c r="M193" s="482"/>
      <c r="N193" s="482"/>
      <c r="O193" s="482"/>
      <c r="P193" s="482"/>
      <c r="Q193" s="482"/>
      <c r="R193" s="482"/>
      <c r="S193" s="482"/>
      <c r="T193" s="482"/>
      <c r="U193" s="482"/>
      <c r="V193" s="482"/>
      <c r="W193" s="482"/>
      <c r="X193" s="482"/>
      <c r="Y193" s="482"/>
      <c r="Z193" s="482"/>
      <c r="AA193" s="482"/>
      <c r="AB193" s="482"/>
      <c r="AC193" s="482"/>
    </row>
    <row r="194" spans="1:9" s="14" customFormat="1" ht="21" customHeight="1" hidden="1" thickBot="1">
      <c r="A194" s="24">
        <v>603000</v>
      </c>
      <c r="B194" s="23" t="s">
        <v>29</v>
      </c>
      <c r="C194" s="75">
        <v>0</v>
      </c>
      <c r="D194" s="119"/>
      <c r="E194" s="76"/>
      <c r="F194" s="327"/>
      <c r="G194" s="92"/>
      <c r="H194" s="93"/>
      <c r="I194" s="85"/>
    </row>
    <row r="195" spans="1:9" s="14" customFormat="1" ht="26.25" customHeight="1" thickBot="1">
      <c r="A195" s="495"/>
      <c r="B195" s="496" t="s">
        <v>59</v>
      </c>
      <c r="C195" s="494">
        <f>+C166+C194</f>
        <v>0</v>
      </c>
      <c r="D195" s="494">
        <f>+D193+D194</f>
        <v>0</v>
      </c>
      <c r="E195" s="494">
        <f>+E166+E194</f>
        <v>-10378.5</v>
      </c>
      <c r="F195" s="494"/>
      <c r="G195" s="497"/>
      <c r="H195" s="498"/>
      <c r="I195" s="85"/>
    </row>
    <row r="196" spans="3:9" s="14" customFormat="1" ht="18">
      <c r="C196" s="51"/>
      <c r="D196" s="52"/>
      <c r="E196" s="53"/>
      <c r="F196" s="53"/>
      <c r="G196" s="51"/>
      <c r="H196" s="54"/>
      <c r="I196" s="50"/>
    </row>
    <row r="197" spans="3:9" s="14" customFormat="1" ht="18">
      <c r="C197" s="54"/>
      <c r="D197" s="55"/>
      <c r="E197" s="56"/>
      <c r="F197" s="56"/>
      <c r="G197" s="54"/>
      <c r="H197" s="54"/>
      <c r="I197" s="50"/>
    </row>
    <row r="198" spans="2:9" s="14" customFormat="1" ht="35.25" customHeight="1">
      <c r="B198" s="120" t="s">
        <v>191</v>
      </c>
      <c r="C198" s="54"/>
      <c r="E198" s="121" t="s">
        <v>192</v>
      </c>
      <c r="F198" s="121"/>
      <c r="G198" s="54"/>
      <c r="H198" s="54"/>
      <c r="I198" s="50"/>
    </row>
    <row r="199" spans="3:9" s="14" customFormat="1" ht="18">
      <c r="C199" s="54"/>
      <c r="D199" s="55"/>
      <c r="E199" s="56"/>
      <c r="F199" s="56"/>
      <c r="G199" s="54"/>
      <c r="H199" s="54"/>
      <c r="I199" s="50"/>
    </row>
    <row r="200" spans="3:9" s="14" customFormat="1" ht="18">
      <c r="C200" s="54"/>
      <c r="D200" s="55"/>
      <c r="E200" s="56"/>
      <c r="F200" s="56"/>
      <c r="G200" s="54"/>
      <c r="H200" s="54"/>
      <c r="I200" s="50"/>
    </row>
    <row r="201" spans="3:9" s="14" customFormat="1" ht="18">
      <c r="C201" s="54"/>
      <c r="D201" s="55"/>
      <c r="E201" s="56"/>
      <c r="F201" s="56"/>
      <c r="G201" s="54"/>
      <c r="H201" s="54"/>
      <c r="I201" s="50"/>
    </row>
    <row r="202" spans="3:9" s="14" customFormat="1" ht="18">
      <c r="C202" s="54"/>
      <c r="D202" s="55"/>
      <c r="E202" s="56"/>
      <c r="F202" s="56"/>
      <c r="G202" s="54"/>
      <c r="H202" s="54"/>
      <c r="I202" s="50"/>
    </row>
    <row r="203" spans="3:9" s="14" customFormat="1" ht="18">
      <c r="C203" s="54"/>
      <c r="D203" s="55"/>
      <c r="E203" s="56"/>
      <c r="F203" s="56"/>
      <c r="G203" s="54"/>
      <c r="H203" s="54"/>
      <c r="I203" s="50"/>
    </row>
    <row r="204" spans="3:9" s="14" customFormat="1" ht="18">
      <c r="C204" s="54"/>
      <c r="D204" s="55"/>
      <c r="E204" s="56"/>
      <c r="F204" s="56"/>
      <c r="G204" s="54"/>
      <c r="H204" s="54"/>
      <c r="I204" s="50"/>
    </row>
    <row r="205" spans="3:9" s="14" customFormat="1" ht="18">
      <c r="C205" s="54"/>
      <c r="D205" s="55"/>
      <c r="E205" s="56"/>
      <c r="F205" s="56"/>
      <c r="G205" s="54"/>
      <c r="H205" s="54"/>
      <c r="I205" s="50"/>
    </row>
    <row r="206" spans="3:9" s="14" customFormat="1" ht="18">
      <c r="C206" s="54"/>
      <c r="D206" s="55"/>
      <c r="E206" s="56"/>
      <c r="F206" s="56"/>
      <c r="G206" s="54"/>
      <c r="H206" s="54"/>
      <c r="I206" s="50"/>
    </row>
    <row r="207" spans="3:9" s="14" customFormat="1" ht="18">
      <c r="C207" s="54"/>
      <c r="D207" s="55"/>
      <c r="E207" s="56"/>
      <c r="F207" s="56"/>
      <c r="G207" s="54"/>
      <c r="H207" s="54"/>
      <c r="I207" s="50"/>
    </row>
    <row r="208" spans="3:9" s="14" customFormat="1" ht="18">
      <c r="C208" s="54"/>
      <c r="D208" s="55"/>
      <c r="E208" s="56"/>
      <c r="F208" s="56"/>
      <c r="G208" s="54"/>
      <c r="H208" s="54"/>
      <c r="I208" s="50"/>
    </row>
    <row r="209" spans="3:9" s="14" customFormat="1" ht="18">
      <c r="C209" s="54"/>
      <c r="D209" s="55"/>
      <c r="E209" s="56"/>
      <c r="F209" s="56"/>
      <c r="G209" s="54"/>
      <c r="H209" s="54"/>
      <c r="I209" s="50"/>
    </row>
    <row r="210" spans="3:9" s="14" customFormat="1" ht="18">
      <c r="C210" s="54"/>
      <c r="D210" s="55"/>
      <c r="E210" s="56"/>
      <c r="F210" s="56"/>
      <c r="G210" s="54"/>
      <c r="H210" s="54"/>
      <c r="I210" s="50"/>
    </row>
    <row r="211" spans="3:9" s="14" customFormat="1" ht="18">
      <c r="C211" s="54"/>
      <c r="D211" s="55"/>
      <c r="E211" s="56"/>
      <c r="F211" s="56"/>
      <c r="G211" s="54"/>
      <c r="H211" s="54"/>
      <c r="I211" s="50"/>
    </row>
    <row r="212" spans="3:9" s="14" customFormat="1" ht="18">
      <c r="C212" s="54"/>
      <c r="D212" s="55"/>
      <c r="E212" s="56"/>
      <c r="F212" s="56"/>
      <c r="G212" s="54"/>
      <c r="H212" s="54"/>
      <c r="I212" s="50"/>
    </row>
    <row r="213" spans="3:9" s="14" customFormat="1" ht="18">
      <c r="C213" s="54"/>
      <c r="D213" s="55"/>
      <c r="E213" s="56"/>
      <c r="F213" s="56"/>
      <c r="G213" s="54"/>
      <c r="H213" s="54"/>
      <c r="I213" s="50"/>
    </row>
    <row r="214" spans="3:9" s="14" customFormat="1" ht="18">
      <c r="C214" s="54"/>
      <c r="D214" s="55"/>
      <c r="E214" s="56"/>
      <c r="F214" s="56"/>
      <c r="G214" s="54"/>
      <c r="H214" s="54"/>
      <c r="I214" s="50"/>
    </row>
    <row r="215" spans="3:9" s="14" customFormat="1" ht="18">
      <c r="C215" s="54"/>
      <c r="D215" s="55"/>
      <c r="E215" s="56"/>
      <c r="F215" s="56"/>
      <c r="G215" s="54"/>
      <c r="H215" s="54"/>
      <c r="I215" s="50"/>
    </row>
    <row r="216" spans="3:9" s="14" customFormat="1" ht="18">
      <c r="C216" s="54"/>
      <c r="D216" s="55"/>
      <c r="E216" s="56"/>
      <c r="F216" s="56"/>
      <c r="G216" s="54"/>
      <c r="H216" s="54"/>
      <c r="I216" s="50"/>
    </row>
    <row r="217" spans="3:9" s="14" customFormat="1" ht="18">
      <c r="C217" s="54"/>
      <c r="D217" s="55"/>
      <c r="E217" s="56"/>
      <c r="F217" s="56"/>
      <c r="G217" s="54"/>
      <c r="H217" s="54"/>
      <c r="I217" s="50"/>
    </row>
    <row r="218" spans="3:9" s="14" customFormat="1" ht="18">
      <c r="C218" s="54"/>
      <c r="D218" s="55"/>
      <c r="E218" s="56"/>
      <c r="F218" s="56"/>
      <c r="G218" s="54"/>
      <c r="H218" s="54"/>
      <c r="I218" s="50"/>
    </row>
    <row r="219" spans="3:9" s="14" customFormat="1" ht="18">
      <c r="C219" s="54"/>
      <c r="D219" s="55"/>
      <c r="E219" s="56"/>
      <c r="F219" s="56"/>
      <c r="G219" s="54"/>
      <c r="H219" s="54"/>
      <c r="I219" s="50"/>
    </row>
    <row r="220" spans="3:9" s="14" customFormat="1" ht="18">
      <c r="C220" s="54"/>
      <c r="D220" s="55"/>
      <c r="E220" s="56"/>
      <c r="F220" s="56"/>
      <c r="G220" s="54"/>
      <c r="H220" s="54"/>
      <c r="I220" s="50"/>
    </row>
    <row r="221" spans="3:9" s="14" customFormat="1" ht="18">
      <c r="C221" s="54"/>
      <c r="D221" s="55"/>
      <c r="E221" s="56"/>
      <c r="F221" s="56"/>
      <c r="G221" s="54"/>
      <c r="H221" s="54"/>
      <c r="I221" s="50"/>
    </row>
    <row r="222" spans="3:9" s="14" customFormat="1" ht="18">
      <c r="C222" s="54"/>
      <c r="D222" s="55"/>
      <c r="E222" s="56"/>
      <c r="F222" s="56"/>
      <c r="G222" s="54"/>
      <c r="H222" s="54"/>
      <c r="I222" s="50"/>
    </row>
    <row r="223" spans="3:9" ht="18.75">
      <c r="C223" s="49"/>
      <c r="D223" s="57"/>
      <c r="E223" s="57"/>
      <c r="F223" s="57"/>
      <c r="G223" s="57"/>
      <c r="H223" s="49"/>
      <c r="I223" s="49"/>
    </row>
    <row r="224" spans="3:9" ht="18.75">
      <c r="C224" s="49"/>
      <c r="D224" s="57"/>
      <c r="E224" s="57"/>
      <c r="F224" s="57"/>
      <c r="G224" s="57"/>
      <c r="H224" s="49"/>
      <c r="I224" s="49"/>
    </row>
  </sheetData>
  <sheetProtection/>
  <mergeCells count="2">
    <mergeCell ref="A2:H2"/>
    <mergeCell ref="E1:H1"/>
  </mergeCells>
  <printOptions horizontalCentered="1"/>
  <pageMargins left="0.5905511811023623" right="0.07874015748031496" top="0.2362204724409449" bottom="0.1968503937007874" header="0" footer="0"/>
  <pageSetup fitToHeight="5" horizontalDpi="600" verticalDpi="600" orientation="portrait" paperSize="9" scale="50" r:id="rId1"/>
  <headerFooter alignWithMargins="0">
    <oddFooter>&amp;C&amp;P</oddFooter>
  </headerFooter>
  <rowBreaks count="2" manualBreakCount="2">
    <brk id="48" max="7" man="1"/>
    <brk id="9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63"/>
  <sheetViews>
    <sheetView showZeros="0" zoomScale="75" zoomScaleNormal="75" zoomScaleSheetLayoutView="75" zoomScalePageLayoutView="0" workbookViewId="0" topLeftCell="A1">
      <selection activeCell="AA1" sqref="AA1"/>
    </sheetView>
  </sheetViews>
  <sheetFormatPr defaultColWidth="9.00390625" defaultRowHeight="12.75"/>
  <cols>
    <col min="1" max="1" width="13.625" style="14" customWidth="1"/>
    <col min="2" max="2" width="99.375" style="14" customWidth="1"/>
    <col min="3" max="3" width="18.75390625" style="14" customWidth="1"/>
    <col min="4" max="4" width="18.00390625" style="35" customWidth="1"/>
    <col min="5" max="5" width="17.125" style="14" customWidth="1"/>
    <col min="6" max="6" width="0.2421875" style="14" customWidth="1"/>
    <col min="7" max="7" width="5.25390625" style="14" customWidth="1"/>
    <col min="8" max="16384" width="9.125" style="14" customWidth="1"/>
  </cols>
  <sheetData>
    <row r="1" spans="3:5" ht="83.25" customHeight="1">
      <c r="C1" s="501" t="s">
        <v>373</v>
      </c>
      <c r="D1" s="501"/>
      <c r="E1" s="501"/>
    </row>
    <row r="2" spans="1:7" ht="83.25" customHeight="1" thickBot="1">
      <c r="A2" s="499" t="s">
        <v>331</v>
      </c>
      <c r="B2" s="499"/>
      <c r="C2" s="499"/>
      <c r="D2" s="499"/>
      <c r="E2" s="499"/>
      <c r="F2" s="499"/>
      <c r="G2" s="499"/>
    </row>
    <row r="3" spans="1:5" s="18" customFormat="1" ht="69" customHeight="1" thickBot="1">
      <c r="A3" s="37" t="s">
        <v>1</v>
      </c>
      <c r="B3" s="38" t="s">
        <v>2</v>
      </c>
      <c r="C3" s="17" t="s">
        <v>199</v>
      </c>
      <c r="D3" s="17" t="s">
        <v>61</v>
      </c>
      <c r="E3" s="40" t="s">
        <v>49</v>
      </c>
    </row>
    <row r="4" spans="1:5" s="18" customFormat="1" ht="36" customHeight="1" thickBot="1">
      <c r="A4" s="37"/>
      <c r="B4" s="4" t="s">
        <v>19</v>
      </c>
      <c r="C4" s="39"/>
      <c r="D4" s="17"/>
      <c r="E4" s="40"/>
    </row>
    <row r="5" spans="1:5" s="18" customFormat="1" ht="24" customHeight="1" thickBot="1">
      <c r="A5" s="127">
        <v>10000000</v>
      </c>
      <c r="B5" s="128" t="s">
        <v>3</v>
      </c>
      <c r="C5" s="124">
        <f>C6</f>
        <v>48.1</v>
      </c>
      <c r="D5" s="125">
        <f>D6</f>
        <v>40.461</v>
      </c>
      <c r="E5" s="126">
        <f aca="true" t="shared" si="0" ref="E5:E25">IF(C5=0,"",$D5/C5*100)</f>
        <v>84.11850311850311</v>
      </c>
    </row>
    <row r="6" spans="1:5" s="18" customFormat="1" ht="23.25" customHeight="1" thickBot="1">
      <c r="A6" s="44">
        <v>19000000</v>
      </c>
      <c r="B6" s="45" t="s">
        <v>64</v>
      </c>
      <c r="C6" s="95">
        <f>C7</f>
        <v>48.1</v>
      </c>
      <c r="D6" s="96">
        <f>D7</f>
        <v>40.461</v>
      </c>
      <c r="E6" s="94">
        <f t="shared" si="0"/>
        <v>84.11850311850311</v>
      </c>
    </row>
    <row r="7" spans="1:5" s="18" customFormat="1" ht="20.25" customHeight="1" thickBot="1">
      <c r="A7" s="46">
        <v>19010000</v>
      </c>
      <c r="B7" s="47" t="s">
        <v>20</v>
      </c>
      <c r="C7" s="97">
        <f>C8+C9+C10</f>
        <v>48.1</v>
      </c>
      <c r="D7" s="97">
        <f>D8+D9+D10</f>
        <v>40.461</v>
      </c>
      <c r="E7" s="94">
        <f t="shared" si="0"/>
        <v>84.11850311850311</v>
      </c>
    </row>
    <row r="8" spans="1:5" s="18" customFormat="1" ht="36" customHeight="1" thickBot="1">
      <c r="A8" s="48" t="s">
        <v>105</v>
      </c>
      <c r="B8" s="47" t="s">
        <v>80</v>
      </c>
      <c r="C8" s="98">
        <v>25.8</v>
      </c>
      <c r="D8" s="99">
        <v>23.97</v>
      </c>
      <c r="E8" s="94">
        <f t="shared" si="0"/>
        <v>92.90697674418604</v>
      </c>
    </row>
    <row r="9" spans="1:5" s="11" customFormat="1" ht="26.25" customHeight="1" thickBot="1">
      <c r="A9" s="48" t="s">
        <v>106</v>
      </c>
      <c r="B9" s="47" t="s">
        <v>81</v>
      </c>
      <c r="C9" s="98">
        <v>2.8</v>
      </c>
      <c r="D9" s="99">
        <v>1.943</v>
      </c>
      <c r="E9" s="94">
        <f t="shared" si="0"/>
        <v>69.39285714285714</v>
      </c>
    </row>
    <row r="10" spans="1:5" s="2" customFormat="1" ht="40.5" customHeight="1" thickBot="1">
      <c r="A10" s="139" t="s">
        <v>107</v>
      </c>
      <c r="B10" s="140" t="s">
        <v>82</v>
      </c>
      <c r="C10" s="100">
        <v>19.5</v>
      </c>
      <c r="D10" s="100">
        <v>14.548</v>
      </c>
      <c r="E10" s="101">
        <f t="shared" si="0"/>
        <v>74.6051282051282</v>
      </c>
    </row>
    <row r="11" spans="1:5" s="2" customFormat="1" ht="21" thickBot="1">
      <c r="A11" s="127">
        <v>20000000</v>
      </c>
      <c r="B11" s="129" t="s">
        <v>6</v>
      </c>
      <c r="C11" s="130">
        <f>C12+C15</f>
        <v>2577.1</v>
      </c>
      <c r="D11" s="130">
        <f>D12+D15</f>
        <v>1931.326</v>
      </c>
      <c r="E11" s="131">
        <f t="shared" si="0"/>
        <v>74.94183384424353</v>
      </c>
    </row>
    <row r="12" spans="1:5" s="2" customFormat="1" ht="18.75">
      <c r="A12" s="62">
        <v>24000000</v>
      </c>
      <c r="B12" s="63" t="s">
        <v>87</v>
      </c>
      <c r="C12" s="138">
        <f>C13+C14</f>
        <v>5</v>
      </c>
      <c r="D12" s="138">
        <f>D13+D14</f>
        <v>19.298</v>
      </c>
      <c r="E12" s="138">
        <f t="shared" si="0"/>
        <v>385.9599999999999</v>
      </c>
    </row>
    <row r="13" spans="1:5" s="2" customFormat="1" ht="39" customHeight="1">
      <c r="A13" s="134">
        <v>24062100</v>
      </c>
      <c r="B13" s="135" t="s">
        <v>124</v>
      </c>
      <c r="C13" s="136">
        <v>5</v>
      </c>
      <c r="D13" s="136">
        <v>19.298</v>
      </c>
      <c r="E13" s="136">
        <f t="shared" si="0"/>
        <v>385.9599999999999</v>
      </c>
    </row>
    <row r="14" spans="1:5" s="2" customFormat="1" ht="40.5" customHeight="1" hidden="1">
      <c r="A14" s="59">
        <v>24170000</v>
      </c>
      <c r="B14" s="58" t="s">
        <v>172</v>
      </c>
      <c r="C14" s="136">
        <v>0</v>
      </c>
      <c r="D14" s="136">
        <v>0</v>
      </c>
      <c r="E14" s="136">
        <f t="shared" si="0"/>
      </c>
    </row>
    <row r="15" spans="1:5" s="2" customFormat="1" ht="24" customHeight="1">
      <c r="A15" s="12">
        <v>25000000</v>
      </c>
      <c r="B15" s="13" t="s">
        <v>10</v>
      </c>
      <c r="C15" s="137">
        <v>2572.1</v>
      </c>
      <c r="D15" s="137">
        <v>1912.028</v>
      </c>
      <c r="E15" s="136">
        <f t="shared" si="0"/>
        <v>74.33723416663427</v>
      </c>
    </row>
    <row r="16" spans="1:5" s="2" customFormat="1" ht="21" hidden="1" thickBot="1">
      <c r="A16" s="127">
        <v>30000000</v>
      </c>
      <c r="B16" s="128" t="s">
        <v>30</v>
      </c>
      <c r="C16" s="132">
        <f>+C17</f>
        <v>0</v>
      </c>
      <c r="D16" s="132">
        <f>+D17</f>
        <v>0</v>
      </c>
      <c r="E16" s="133">
        <f t="shared" si="0"/>
      </c>
    </row>
    <row r="17" spans="1:5" s="11" customFormat="1" ht="25.5" customHeight="1" hidden="1" thickBot="1">
      <c r="A17" s="10">
        <v>31010000</v>
      </c>
      <c r="B17" s="9" t="s">
        <v>91</v>
      </c>
      <c r="C17" s="104">
        <v>0</v>
      </c>
      <c r="D17" s="104">
        <v>0</v>
      </c>
      <c r="E17" s="72">
        <f t="shared" si="0"/>
      </c>
    </row>
    <row r="18" spans="1:5" s="11" customFormat="1" ht="25.5" customHeight="1" hidden="1" thickBot="1">
      <c r="A18" s="64">
        <v>40000000</v>
      </c>
      <c r="B18" s="67" t="s">
        <v>62</v>
      </c>
      <c r="C18" s="105">
        <f>C19</f>
        <v>0</v>
      </c>
      <c r="D18" s="105">
        <f>D19</f>
        <v>0</v>
      </c>
      <c r="E18" s="103">
        <f t="shared" si="0"/>
      </c>
    </row>
    <row r="19" spans="1:5" s="11" customFormat="1" ht="25.5" customHeight="1" hidden="1">
      <c r="A19" s="41">
        <v>41030000</v>
      </c>
      <c r="B19" s="42" t="s">
        <v>9</v>
      </c>
      <c r="C19" s="102">
        <f>C20+C21</f>
        <v>0</v>
      </c>
      <c r="D19" s="102">
        <f>D20</f>
        <v>0</v>
      </c>
      <c r="E19" s="72">
        <f t="shared" si="0"/>
      </c>
    </row>
    <row r="20" spans="1:5" s="11" customFormat="1" ht="15" customHeight="1" hidden="1">
      <c r="A20" s="43"/>
      <c r="B20" s="68"/>
      <c r="C20" s="102">
        <v>0</v>
      </c>
      <c r="D20" s="102">
        <v>0</v>
      </c>
      <c r="E20" s="72">
        <f t="shared" si="0"/>
      </c>
    </row>
    <row r="21" spans="1:5" s="11" customFormat="1" ht="16.5" customHeight="1" hidden="1" thickBot="1">
      <c r="A21" s="69"/>
      <c r="B21" s="70"/>
      <c r="C21" s="106">
        <v>0</v>
      </c>
      <c r="D21" s="106">
        <v>0</v>
      </c>
      <c r="E21" s="107"/>
    </row>
    <row r="22" spans="1:5" s="427" customFormat="1" ht="16.5" customHeight="1">
      <c r="A22" s="430">
        <v>50000000</v>
      </c>
      <c r="B22" s="431" t="s">
        <v>213</v>
      </c>
      <c r="C22" s="432">
        <f>C23</f>
        <v>25</v>
      </c>
      <c r="D22" s="432">
        <f>D23</f>
        <v>100</v>
      </c>
      <c r="E22" s="428">
        <f t="shared" si="0"/>
        <v>400</v>
      </c>
    </row>
    <row r="23" spans="1:5" s="11" customFormat="1" ht="40.5" customHeight="1" thickBot="1">
      <c r="A23" s="10">
        <v>50000000</v>
      </c>
      <c r="B23" s="9" t="s">
        <v>214</v>
      </c>
      <c r="C23" s="106">
        <v>25</v>
      </c>
      <c r="D23" s="106">
        <v>100</v>
      </c>
      <c r="E23" s="429">
        <f t="shared" si="0"/>
        <v>400</v>
      </c>
    </row>
    <row r="24" spans="1:5" s="11" customFormat="1" ht="21" customHeight="1" thickBot="1">
      <c r="A24" s="141"/>
      <c r="B24" s="142" t="s">
        <v>63</v>
      </c>
      <c r="C24" s="143">
        <f>C5+C11+C16+C18+C22</f>
        <v>2650.2</v>
      </c>
      <c r="D24" s="143">
        <f>D5+D11+D16+D18+D22</f>
        <v>2071.7870000000003</v>
      </c>
      <c r="E24" s="144">
        <f t="shared" si="0"/>
        <v>78.17474152894123</v>
      </c>
    </row>
    <row r="25" spans="1:5" s="20" customFormat="1" ht="30.75" customHeight="1" thickBot="1">
      <c r="A25" s="145"/>
      <c r="B25" s="146" t="s">
        <v>22</v>
      </c>
      <c r="C25" s="147">
        <f>C24</f>
        <v>2650.2</v>
      </c>
      <c r="D25" s="147">
        <f>D24</f>
        <v>2071.7870000000003</v>
      </c>
      <c r="E25" s="148">
        <f t="shared" si="0"/>
        <v>78.17474152894123</v>
      </c>
    </row>
    <row r="26" spans="1:6" ht="21" thickBot="1">
      <c r="A26" s="33"/>
      <c r="B26" s="4" t="s">
        <v>24</v>
      </c>
      <c r="C26" s="108"/>
      <c r="D26" s="108"/>
      <c r="E26" s="109"/>
      <c r="F26" s="15"/>
    </row>
    <row r="27" spans="1:6" s="269" customFormat="1" ht="20.25">
      <c r="A27" s="290" t="s">
        <v>147</v>
      </c>
      <c r="B27" s="291" t="s">
        <v>25</v>
      </c>
      <c r="C27" s="319">
        <f>C28</f>
        <v>155.3</v>
      </c>
      <c r="D27" s="319">
        <f>D28</f>
        <v>62.8</v>
      </c>
      <c r="E27" s="293">
        <f aca="true" t="shared" si="1" ref="E27:E67">IF(C27=0,"",IF(($D27/C27*100)&gt;=200,"В/100",$D27/C27*100))</f>
        <v>40.43786220218931</v>
      </c>
      <c r="F27" s="289"/>
    </row>
    <row r="28" spans="1:6" s="282" customFormat="1" ht="58.5">
      <c r="A28" s="288" t="s">
        <v>215</v>
      </c>
      <c r="B28" s="286" t="s">
        <v>216</v>
      </c>
      <c r="C28" s="287">
        <v>155.3</v>
      </c>
      <c r="D28" s="287">
        <v>62.8</v>
      </c>
      <c r="E28" s="433">
        <f t="shared" si="1"/>
        <v>40.43786220218931</v>
      </c>
      <c r="F28" s="285"/>
    </row>
    <row r="29" spans="1:5" s="269" customFormat="1" ht="20.25">
      <c r="A29" s="294" t="s">
        <v>148</v>
      </c>
      <c r="B29" s="295" t="s">
        <v>26</v>
      </c>
      <c r="C29" s="296">
        <f>C30+C31+C32+C33+C34+C36+C37+C38+C39+C35</f>
        <v>2784.8</v>
      </c>
      <c r="D29" s="296">
        <f>D30+D31+D32+D33+D34+D36+D37+D38+D39+D35</f>
        <v>1133.1</v>
      </c>
      <c r="E29" s="293">
        <f t="shared" si="1"/>
        <v>40.688738868141336</v>
      </c>
    </row>
    <row r="30" spans="1:5" s="281" customFormat="1" ht="19.5">
      <c r="A30" s="258" t="s">
        <v>223</v>
      </c>
      <c r="B30" s="257" t="s">
        <v>224</v>
      </c>
      <c r="C30" s="283">
        <v>311.8</v>
      </c>
      <c r="D30" s="284">
        <v>182.9</v>
      </c>
      <c r="E30" s="434">
        <f t="shared" si="1"/>
        <v>58.65939704939064</v>
      </c>
    </row>
    <row r="31" spans="1:5" s="281" customFormat="1" ht="19.5">
      <c r="A31" s="258" t="s">
        <v>244</v>
      </c>
      <c r="B31" s="257" t="s">
        <v>245</v>
      </c>
      <c r="C31" s="283">
        <v>1605.9</v>
      </c>
      <c r="D31" s="284">
        <v>515.1</v>
      </c>
      <c r="E31" s="434">
        <f t="shared" si="1"/>
        <v>32.075471698113205</v>
      </c>
    </row>
    <row r="32" spans="1:5" s="281" customFormat="1" ht="19.5">
      <c r="A32" s="258" t="s">
        <v>327</v>
      </c>
      <c r="B32" s="257" t="s">
        <v>245</v>
      </c>
      <c r="C32" s="283">
        <v>119.9</v>
      </c>
      <c r="D32" s="284"/>
      <c r="E32" s="434">
        <f t="shared" si="1"/>
        <v>0</v>
      </c>
    </row>
    <row r="33" spans="1:5" s="281" customFormat="1" ht="39">
      <c r="A33" s="258" t="s">
        <v>225</v>
      </c>
      <c r="B33" s="257" t="s">
        <v>226</v>
      </c>
      <c r="C33" s="283">
        <v>59.8</v>
      </c>
      <c r="D33" s="284">
        <v>42.4</v>
      </c>
      <c r="E33" s="434">
        <f t="shared" si="1"/>
        <v>70.90301003344482</v>
      </c>
    </row>
    <row r="34" spans="1:5" s="281" customFormat="1" ht="19.5">
      <c r="A34" s="258" t="s">
        <v>227</v>
      </c>
      <c r="B34" s="257" t="s">
        <v>228</v>
      </c>
      <c r="C34" s="283">
        <v>67.9</v>
      </c>
      <c r="D34" s="284">
        <v>49.8</v>
      </c>
      <c r="E34" s="434">
        <f t="shared" si="1"/>
        <v>73.34315169366715</v>
      </c>
    </row>
    <row r="35" spans="1:5" s="281" customFormat="1" ht="19.5">
      <c r="A35" s="258">
        <v>1141</v>
      </c>
      <c r="B35" s="257" t="s">
        <v>249</v>
      </c>
      <c r="C35" s="283">
        <v>9</v>
      </c>
      <c r="D35" s="284"/>
      <c r="E35" s="434">
        <f t="shared" si="1"/>
        <v>0</v>
      </c>
    </row>
    <row r="36" spans="1:5" s="281" customFormat="1" ht="39">
      <c r="A36" s="258" t="s">
        <v>252</v>
      </c>
      <c r="B36" s="257" t="s">
        <v>253</v>
      </c>
      <c r="C36" s="283">
        <v>25</v>
      </c>
      <c r="D36" s="284">
        <v>25</v>
      </c>
      <c r="E36" s="434">
        <f t="shared" si="1"/>
        <v>100</v>
      </c>
    </row>
    <row r="37" spans="1:5" s="281" customFormat="1" ht="58.5">
      <c r="A37" s="258" t="s">
        <v>256</v>
      </c>
      <c r="B37" s="257" t="s">
        <v>257</v>
      </c>
      <c r="C37" s="283">
        <v>46.9</v>
      </c>
      <c r="D37" s="284">
        <v>31.8</v>
      </c>
      <c r="E37" s="434">
        <f t="shared" si="1"/>
        <v>67.80383795309169</v>
      </c>
    </row>
    <row r="38" spans="1:5" s="281" customFormat="1" ht="58.5">
      <c r="A38" s="258" t="s">
        <v>258</v>
      </c>
      <c r="B38" s="257" t="s">
        <v>259</v>
      </c>
      <c r="C38" s="283">
        <v>419</v>
      </c>
      <c r="D38" s="284">
        <v>286.1</v>
      </c>
      <c r="E38" s="434">
        <f t="shared" si="1"/>
        <v>68.28162291169451</v>
      </c>
    </row>
    <row r="39" spans="1:5" s="282" customFormat="1" ht="40.5" customHeight="1">
      <c r="A39" s="258" t="s">
        <v>260</v>
      </c>
      <c r="B39" s="257" t="s">
        <v>261</v>
      </c>
      <c r="C39" s="283">
        <v>119.6</v>
      </c>
      <c r="D39" s="284"/>
      <c r="E39" s="434">
        <f t="shared" si="1"/>
        <v>0</v>
      </c>
    </row>
    <row r="40" spans="1:5" s="269" customFormat="1" ht="20.25">
      <c r="A40" s="294" t="s">
        <v>180</v>
      </c>
      <c r="B40" s="295" t="s">
        <v>181</v>
      </c>
      <c r="C40" s="296">
        <f>C41</f>
        <v>1000</v>
      </c>
      <c r="D40" s="310">
        <f>D41</f>
        <v>1000</v>
      </c>
      <c r="E40" s="293">
        <f>IF(C40=0,"",IF(($D40/C40*100)&gt;=200,"В/100",$D40/C40*100))</f>
        <v>100</v>
      </c>
    </row>
    <row r="41" spans="1:5" s="280" customFormat="1" ht="19.5">
      <c r="A41" s="261" t="s">
        <v>233</v>
      </c>
      <c r="B41" s="256" t="s">
        <v>234</v>
      </c>
      <c r="C41" s="279">
        <v>1000</v>
      </c>
      <c r="D41" s="279">
        <v>1000</v>
      </c>
      <c r="E41" s="433">
        <f>IF(C41=0,"",IF(($D41/C41*100)&gt;=200,"В/100",$D41/C41*100))</f>
        <v>100</v>
      </c>
    </row>
    <row r="42" spans="1:5" s="269" customFormat="1" ht="20.25">
      <c r="A42" s="294" t="s">
        <v>149</v>
      </c>
      <c r="B42" s="295" t="s">
        <v>154</v>
      </c>
      <c r="C42" s="296">
        <f>C43+C44+C45</f>
        <v>719.7</v>
      </c>
      <c r="D42" s="296">
        <f>D43+D44+D45</f>
        <v>470.6</v>
      </c>
      <c r="E42" s="293">
        <f t="shared" si="1"/>
        <v>65.3883562595526</v>
      </c>
    </row>
    <row r="43" spans="1:5" s="276" customFormat="1" ht="40.5" customHeight="1">
      <c r="A43" s="258" t="s">
        <v>272</v>
      </c>
      <c r="B43" s="257" t="s">
        <v>273</v>
      </c>
      <c r="C43" s="277">
        <v>692.7</v>
      </c>
      <c r="D43" s="278">
        <v>443.6</v>
      </c>
      <c r="E43" s="435">
        <f t="shared" si="1"/>
        <v>64.03926663779413</v>
      </c>
    </row>
    <row r="44" spans="1:5" s="276" customFormat="1" ht="19.5">
      <c r="A44" s="258" t="s">
        <v>325</v>
      </c>
      <c r="B44" s="257" t="s">
        <v>326</v>
      </c>
      <c r="C44" s="277">
        <v>25</v>
      </c>
      <c r="D44" s="278">
        <v>25</v>
      </c>
      <c r="E44" s="433">
        <f t="shared" si="1"/>
        <v>100</v>
      </c>
    </row>
    <row r="45" spans="1:5" s="276" customFormat="1" ht="19.5">
      <c r="A45" s="258" t="s">
        <v>242</v>
      </c>
      <c r="B45" s="257" t="s">
        <v>243</v>
      </c>
      <c r="C45" s="277">
        <v>2</v>
      </c>
      <c r="D45" s="278">
        <v>2</v>
      </c>
      <c r="E45" s="433">
        <f t="shared" si="1"/>
        <v>100</v>
      </c>
    </row>
    <row r="46" spans="1:5" s="269" customFormat="1" ht="20.25">
      <c r="A46" s="294" t="s">
        <v>150</v>
      </c>
      <c r="B46" s="300" t="s">
        <v>27</v>
      </c>
      <c r="C46" s="298">
        <f>C47+C48</f>
        <v>446.40000000000003</v>
      </c>
      <c r="D46" s="298">
        <f>D47+D48</f>
        <v>266.2</v>
      </c>
      <c r="E46" s="299">
        <f t="shared" si="1"/>
        <v>59.632616487455195</v>
      </c>
    </row>
    <row r="47" spans="1:5" s="276" customFormat="1" ht="19.5">
      <c r="A47" s="258" t="s">
        <v>282</v>
      </c>
      <c r="B47" s="257" t="s">
        <v>283</v>
      </c>
      <c r="C47" s="275">
        <v>80.3</v>
      </c>
      <c r="D47" s="266">
        <v>34.7</v>
      </c>
      <c r="E47" s="436">
        <f t="shared" si="1"/>
        <v>43.21295143212952</v>
      </c>
    </row>
    <row r="48" spans="1:5" s="276" customFormat="1" ht="39">
      <c r="A48" s="258" t="s">
        <v>284</v>
      </c>
      <c r="B48" s="257" t="s">
        <v>285</v>
      </c>
      <c r="C48" s="275">
        <v>366.1</v>
      </c>
      <c r="D48" s="266">
        <v>231.5</v>
      </c>
      <c r="E48" s="436">
        <f t="shared" si="1"/>
        <v>63.23408904670854</v>
      </c>
    </row>
    <row r="49" spans="1:5" s="269" customFormat="1" ht="20.25">
      <c r="A49" s="294" t="s">
        <v>151</v>
      </c>
      <c r="B49" s="297" t="s">
        <v>28</v>
      </c>
      <c r="C49" s="298"/>
      <c r="D49" s="292"/>
      <c r="E49" s="299">
        <f>IF(C49=0,"",IF(($D49/C49*100)&gt;=200,"В/100",$D49/C49*100))</f>
      </c>
    </row>
    <row r="50" spans="1:5" s="269" customFormat="1" ht="20.25">
      <c r="A50" s="294" t="s">
        <v>152</v>
      </c>
      <c r="B50" s="300" t="s">
        <v>89</v>
      </c>
      <c r="C50" s="298">
        <f>C51+C52</f>
        <v>628.2</v>
      </c>
      <c r="D50" s="298">
        <f>D51+D52</f>
        <v>148.6</v>
      </c>
      <c r="E50" s="299">
        <f>IF(C50=0,"",IF(($D50/C50*100)&gt;=200,"В/100",$D50/C50*100))</f>
        <v>23.65488697866921</v>
      </c>
    </row>
    <row r="51" spans="1:5" s="251" customFormat="1" ht="19.5">
      <c r="A51" s="274" t="s">
        <v>197</v>
      </c>
      <c r="B51" s="272" t="s">
        <v>198</v>
      </c>
      <c r="C51" s="273">
        <v>378.2</v>
      </c>
      <c r="D51" s="273">
        <v>148.6</v>
      </c>
      <c r="E51" s="436">
        <f>IF(C51=0,"",IF(($D51/C51*100)&gt;=200,"В/100",$D51/C51*100))</f>
        <v>39.291380222104706</v>
      </c>
    </row>
    <row r="52" spans="1:5" s="251" customFormat="1" ht="19.5">
      <c r="A52" s="274" t="s">
        <v>323</v>
      </c>
      <c r="B52" s="272" t="s">
        <v>324</v>
      </c>
      <c r="C52" s="273">
        <v>250</v>
      </c>
      <c r="D52" s="273"/>
      <c r="E52" s="436">
        <f>IF(C52=0,"",IF(($D52/C52*100)&gt;=200,"В/100",$D52/C52*100))</f>
        <v>0</v>
      </c>
    </row>
    <row r="53" spans="1:5" s="269" customFormat="1" ht="20.25" customHeight="1">
      <c r="A53" s="301" t="s">
        <v>165</v>
      </c>
      <c r="B53" s="297" t="s">
        <v>166</v>
      </c>
      <c r="C53" s="298">
        <f>C54+C55+C56+C57+C59+C58</f>
        <v>5104</v>
      </c>
      <c r="D53" s="298">
        <f>D54+D55+D56+D57+D59+D58</f>
        <v>673.7</v>
      </c>
      <c r="E53" s="299">
        <f t="shared" si="1"/>
        <v>13.199451410658309</v>
      </c>
    </row>
    <row r="54" spans="1:6" s="20" customFormat="1" ht="20.25" customHeight="1">
      <c r="A54" s="258" t="s">
        <v>315</v>
      </c>
      <c r="B54" s="257" t="s">
        <v>316</v>
      </c>
      <c r="C54" s="437">
        <v>815.9</v>
      </c>
      <c r="D54" s="438">
        <v>192.3</v>
      </c>
      <c r="E54" s="436">
        <f t="shared" si="1"/>
        <v>23.56906483637701</v>
      </c>
      <c r="F54" s="21"/>
    </row>
    <row r="55" spans="1:6" s="20" customFormat="1" ht="17.25" customHeight="1">
      <c r="A55" s="258" t="s">
        <v>317</v>
      </c>
      <c r="B55" s="257" t="s">
        <v>318</v>
      </c>
      <c r="C55" s="437">
        <v>2326.7</v>
      </c>
      <c r="D55" s="437">
        <v>325.8</v>
      </c>
      <c r="E55" s="436">
        <f t="shared" si="1"/>
        <v>14.002664718270513</v>
      </c>
      <c r="F55" s="21"/>
    </row>
    <row r="56" spans="1:6" s="20" customFormat="1" ht="21.75" customHeight="1">
      <c r="A56" s="258" t="s">
        <v>319</v>
      </c>
      <c r="B56" s="257" t="s">
        <v>320</v>
      </c>
      <c r="C56" s="437">
        <v>142</v>
      </c>
      <c r="D56" s="438">
        <v>106</v>
      </c>
      <c r="E56" s="436">
        <f t="shared" si="1"/>
        <v>74.64788732394366</v>
      </c>
      <c r="F56" s="21"/>
    </row>
    <row r="57" spans="1:6" s="20" customFormat="1" ht="21.75" customHeight="1">
      <c r="A57" s="258" t="s">
        <v>321</v>
      </c>
      <c r="B57" s="257" t="s">
        <v>322</v>
      </c>
      <c r="C57" s="437">
        <v>1669.8</v>
      </c>
      <c r="D57" s="438"/>
      <c r="E57" s="436">
        <f t="shared" si="1"/>
        <v>0</v>
      </c>
      <c r="F57" s="21"/>
    </row>
    <row r="58" spans="1:6" s="20" customFormat="1" ht="37.5" customHeight="1">
      <c r="A58" s="258">
        <v>7363</v>
      </c>
      <c r="B58" s="257" t="s">
        <v>335</v>
      </c>
      <c r="C58" s="437">
        <v>100</v>
      </c>
      <c r="D58" s="438"/>
      <c r="E58" s="436">
        <f t="shared" si="1"/>
        <v>0</v>
      </c>
      <c r="F58" s="21"/>
    </row>
    <row r="59" spans="1:6" s="20" customFormat="1" ht="35.25" customHeight="1">
      <c r="A59" s="258" t="s">
        <v>204</v>
      </c>
      <c r="B59" s="257" t="s">
        <v>206</v>
      </c>
      <c r="C59" s="437">
        <v>49.6</v>
      </c>
      <c r="D59" s="438">
        <v>49.6</v>
      </c>
      <c r="E59" s="436">
        <f t="shared" si="1"/>
        <v>100</v>
      </c>
      <c r="F59" s="21"/>
    </row>
    <row r="60" spans="1:6" s="271" customFormat="1" ht="27" customHeight="1">
      <c r="A60" s="311" t="s">
        <v>153</v>
      </c>
      <c r="B60" s="312" t="s">
        <v>157</v>
      </c>
      <c r="C60" s="313">
        <f>C61+C63+C64+C62</f>
        <v>125.1</v>
      </c>
      <c r="D60" s="313">
        <f>D61+D63+D64+D62</f>
        <v>50.4</v>
      </c>
      <c r="E60" s="314">
        <f t="shared" si="1"/>
        <v>40.28776978417266</v>
      </c>
      <c r="F60" s="270"/>
    </row>
    <row r="61" spans="1:6" s="265" customFormat="1" ht="38.25" customHeight="1">
      <c r="A61" s="258" t="s">
        <v>305</v>
      </c>
      <c r="B61" s="257" t="s">
        <v>306</v>
      </c>
      <c r="C61" s="390">
        <v>41</v>
      </c>
      <c r="D61" s="390">
        <v>40.3</v>
      </c>
      <c r="E61" s="439">
        <f t="shared" si="1"/>
        <v>98.29268292682927</v>
      </c>
      <c r="F61" s="264"/>
    </row>
    <row r="62" spans="1:6" s="265" customFormat="1" ht="28.5" customHeight="1">
      <c r="A62" s="258">
        <v>8130</v>
      </c>
      <c r="B62" s="257" t="s">
        <v>308</v>
      </c>
      <c r="C62" s="390">
        <v>11</v>
      </c>
      <c r="D62" s="390">
        <v>10.1</v>
      </c>
      <c r="E62" s="439">
        <f t="shared" si="1"/>
        <v>91.81818181818181</v>
      </c>
      <c r="F62" s="264"/>
    </row>
    <row r="63" spans="1:6" s="265" customFormat="1" ht="20.25" customHeight="1">
      <c r="A63" s="258" t="s">
        <v>311</v>
      </c>
      <c r="B63" s="257" t="s">
        <v>312</v>
      </c>
      <c r="C63" s="390">
        <v>20</v>
      </c>
      <c r="D63" s="390"/>
      <c r="E63" s="439">
        <f t="shared" si="1"/>
        <v>0</v>
      </c>
      <c r="F63" s="264"/>
    </row>
    <row r="64" spans="1:6" s="268" customFormat="1" ht="20.25" customHeight="1">
      <c r="A64" s="258" t="s">
        <v>168</v>
      </c>
      <c r="B64" s="257" t="s">
        <v>167</v>
      </c>
      <c r="C64" s="266">
        <v>53.1</v>
      </c>
      <c r="D64" s="266"/>
      <c r="E64" s="440">
        <f t="shared" si="1"/>
        <v>0</v>
      </c>
      <c r="F64" s="267"/>
    </row>
    <row r="65" spans="1:5" s="20" customFormat="1" ht="29.25" customHeight="1" thickBot="1">
      <c r="A65" s="302"/>
      <c r="B65" s="303" t="s">
        <v>56</v>
      </c>
      <c r="C65" s="304">
        <f>C27+C29+C40+C42+C46+C49+C50+C53+C60</f>
        <v>10963.5</v>
      </c>
      <c r="D65" s="304">
        <f>D27+D29+D40+D42+D46+D49+D50+D53+D60</f>
        <v>3805.399999999999</v>
      </c>
      <c r="E65" s="305">
        <f t="shared" si="1"/>
        <v>34.70971861175718</v>
      </c>
    </row>
    <row r="66" spans="1:5" s="20" customFormat="1" ht="23.25" customHeight="1" hidden="1" thickBot="1">
      <c r="A66" s="65" t="s">
        <v>163</v>
      </c>
      <c r="B66" s="66" t="s">
        <v>164</v>
      </c>
      <c r="C66" s="111"/>
      <c r="D66" s="111"/>
      <c r="E66" s="110">
        <f t="shared" si="1"/>
      </c>
    </row>
    <row r="67" spans="1:5" ht="21" thickBot="1">
      <c r="A67" s="306"/>
      <c r="B67" s="307" t="s">
        <v>57</v>
      </c>
      <c r="C67" s="308">
        <f>SUM(C65:C66)</f>
        <v>10963.5</v>
      </c>
      <c r="D67" s="308">
        <f>SUM(D65:D66)</f>
        <v>3805.399999999999</v>
      </c>
      <c r="E67" s="309">
        <f t="shared" si="1"/>
        <v>34.70971861175718</v>
      </c>
    </row>
    <row r="68" spans="1:5" ht="21" thickBot="1">
      <c r="A68" s="34"/>
      <c r="B68" s="22" t="s">
        <v>125</v>
      </c>
      <c r="C68" s="89"/>
      <c r="D68" s="90"/>
      <c r="E68" s="112"/>
    </row>
    <row r="69" spans="1:5" ht="37.5" hidden="1">
      <c r="A69" s="60">
        <v>601000</v>
      </c>
      <c r="B69" s="61" t="s">
        <v>126</v>
      </c>
      <c r="C69" s="113">
        <f>+C70+C71</f>
        <v>0</v>
      </c>
      <c r="D69" s="114">
        <f>D70+D71</f>
        <v>0</v>
      </c>
      <c r="E69" s="115"/>
    </row>
    <row r="70" spans="1:5" ht="37.5" hidden="1">
      <c r="A70" s="30">
        <v>601100</v>
      </c>
      <c r="B70" s="31" t="s">
        <v>127</v>
      </c>
      <c r="C70" s="116"/>
      <c r="D70" s="117"/>
      <c r="E70" s="118"/>
    </row>
    <row r="71" spans="1:5" ht="20.25" hidden="1">
      <c r="A71" s="30">
        <v>601200</v>
      </c>
      <c r="B71" s="31" t="s">
        <v>128</v>
      </c>
      <c r="C71" s="116"/>
      <c r="D71" s="117"/>
      <c r="E71" s="118"/>
    </row>
    <row r="72" spans="1:5" s="240" customFormat="1" ht="20.25">
      <c r="A72" s="237">
        <v>602000</v>
      </c>
      <c r="B72" s="238" t="s">
        <v>31</v>
      </c>
      <c r="C72" s="441"/>
      <c r="D72" s="442">
        <v>1730.1</v>
      </c>
      <c r="E72" s="239"/>
    </row>
    <row r="73" spans="1:5" s="240" customFormat="1" ht="20.25">
      <c r="A73" s="241">
        <v>602100</v>
      </c>
      <c r="B73" s="242" t="s">
        <v>32</v>
      </c>
      <c r="C73" s="443"/>
      <c r="D73" s="444">
        <v>1484.3</v>
      </c>
      <c r="E73" s="243"/>
    </row>
    <row r="74" spans="1:5" s="240" customFormat="1" ht="20.25">
      <c r="A74" s="241">
        <v>602200</v>
      </c>
      <c r="B74" s="242" t="s">
        <v>33</v>
      </c>
      <c r="C74" s="443"/>
      <c r="D74" s="444">
        <v>2260.9</v>
      </c>
      <c r="E74" s="243"/>
    </row>
    <row r="75" spans="1:5" s="240" customFormat="1" ht="20.25" hidden="1">
      <c r="A75" s="241"/>
      <c r="B75" s="242" t="s">
        <v>14</v>
      </c>
      <c r="C75" s="443"/>
      <c r="D75" s="444"/>
      <c r="E75" s="243"/>
    </row>
    <row r="76" spans="1:5" s="240" customFormat="1" ht="20.25" hidden="1">
      <c r="A76" s="241"/>
      <c r="B76" s="242" t="s">
        <v>12</v>
      </c>
      <c r="C76" s="443"/>
      <c r="D76" s="444"/>
      <c r="E76" s="243"/>
    </row>
    <row r="77" spans="1:5" s="240" customFormat="1" ht="20.25" hidden="1">
      <c r="A77" s="241"/>
      <c r="B77" s="242" t="s">
        <v>13</v>
      </c>
      <c r="C77" s="443"/>
      <c r="D77" s="444"/>
      <c r="E77" s="243"/>
    </row>
    <row r="78" spans="1:5" s="240" customFormat="1" ht="20.25" hidden="1">
      <c r="A78" s="241"/>
      <c r="B78" s="242" t="s">
        <v>15</v>
      </c>
      <c r="C78" s="443"/>
      <c r="D78" s="444"/>
      <c r="E78" s="243"/>
    </row>
    <row r="79" spans="1:5" s="240" customFormat="1" ht="20.25" hidden="1">
      <c r="A79" s="244"/>
      <c r="B79" s="245" t="s">
        <v>129</v>
      </c>
      <c r="C79" s="445"/>
      <c r="D79" s="446"/>
      <c r="E79" s="246"/>
    </row>
    <row r="80" spans="1:5" s="240" customFormat="1" ht="20.25" hidden="1">
      <c r="A80" s="244"/>
      <c r="B80" s="245" t="s">
        <v>130</v>
      </c>
      <c r="C80" s="445"/>
      <c r="D80" s="446"/>
      <c r="E80" s="246"/>
    </row>
    <row r="81" spans="1:5" s="240" customFormat="1" ht="20.25" hidden="1">
      <c r="A81" s="244"/>
      <c r="B81" s="245" t="s">
        <v>131</v>
      </c>
      <c r="C81" s="445"/>
      <c r="D81" s="446"/>
      <c r="E81" s="246"/>
    </row>
    <row r="82" spans="1:5" s="240" customFormat="1" ht="20.25" hidden="1">
      <c r="A82" s="244"/>
      <c r="B82" s="245" t="s">
        <v>132</v>
      </c>
      <c r="C82" s="445"/>
      <c r="D82" s="446"/>
      <c r="E82" s="246"/>
    </row>
    <row r="83" spans="1:5" s="240" customFormat="1" ht="20.25" hidden="1">
      <c r="A83" s="244"/>
      <c r="B83" s="245" t="s">
        <v>133</v>
      </c>
      <c r="C83" s="445"/>
      <c r="D83" s="446"/>
      <c r="E83" s="246"/>
    </row>
    <row r="84" spans="1:5" s="240" customFormat="1" ht="20.25" hidden="1">
      <c r="A84" s="244"/>
      <c r="B84" s="245" t="s">
        <v>134</v>
      </c>
      <c r="C84" s="445"/>
      <c r="D84" s="446"/>
      <c r="E84" s="246"/>
    </row>
    <row r="85" spans="1:5" s="240" customFormat="1" ht="20.25" hidden="1">
      <c r="A85" s="244"/>
      <c r="B85" s="245" t="s">
        <v>135</v>
      </c>
      <c r="C85" s="445"/>
      <c r="D85" s="446"/>
      <c r="E85" s="246"/>
    </row>
    <row r="86" spans="1:5" s="240" customFormat="1" ht="20.25" hidden="1">
      <c r="A86" s="244"/>
      <c r="B86" s="245" t="s">
        <v>136</v>
      </c>
      <c r="C86" s="445"/>
      <c r="D86" s="446"/>
      <c r="E86" s="246"/>
    </row>
    <row r="87" spans="1:5" s="240" customFormat="1" ht="20.25" hidden="1">
      <c r="A87" s="244"/>
      <c r="B87" s="245" t="s">
        <v>137</v>
      </c>
      <c r="C87" s="445"/>
      <c r="D87" s="446"/>
      <c r="E87" s="246"/>
    </row>
    <row r="88" spans="1:5" s="240" customFormat="1" ht="20.25" hidden="1">
      <c r="A88" s="244"/>
      <c r="B88" s="245" t="s">
        <v>138</v>
      </c>
      <c r="C88" s="445"/>
      <c r="D88" s="446"/>
      <c r="E88" s="246"/>
    </row>
    <row r="89" spans="1:5" s="240" customFormat="1" ht="20.25" hidden="1">
      <c r="A89" s="244"/>
      <c r="B89" s="245" t="s">
        <v>139</v>
      </c>
      <c r="C89" s="445"/>
      <c r="D89" s="446"/>
      <c r="E89" s="246"/>
    </row>
    <row r="90" spans="1:5" s="240" customFormat="1" ht="20.25">
      <c r="A90" s="241">
        <v>602300</v>
      </c>
      <c r="B90" s="242" t="s">
        <v>140</v>
      </c>
      <c r="C90" s="443"/>
      <c r="D90" s="444">
        <v>717.5</v>
      </c>
      <c r="E90" s="243"/>
    </row>
    <row r="91" spans="1:5" s="240" customFormat="1" ht="38.25" thickBot="1">
      <c r="A91" s="241">
        <v>602400</v>
      </c>
      <c r="B91" s="242" t="s">
        <v>21</v>
      </c>
      <c r="C91" s="444">
        <v>7010.5</v>
      </c>
      <c r="D91" s="444">
        <v>1789.3</v>
      </c>
      <c r="E91" s="243"/>
    </row>
    <row r="92" spans="1:5" ht="21" thickBot="1">
      <c r="A92" s="315"/>
      <c r="B92" s="316" t="s">
        <v>141</v>
      </c>
      <c r="C92" s="317">
        <f>C72</f>
        <v>0</v>
      </c>
      <c r="D92" s="317">
        <f>D72</f>
        <v>1730.1</v>
      </c>
      <c r="E92" s="318"/>
    </row>
    <row r="93" spans="3:5" ht="18">
      <c r="C93" s="16"/>
      <c r="D93" s="36"/>
      <c r="E93" s="16"/>
    </row>
    <row r="94" spans="3:5" ht="18">
      <c r="C94" s="16"/>
      <c r="D94" s="36"/>
      <c r="E94" s="16"/>
    </row>
    <row r="95" spans="2:5" ht="38.25" customHeight="1">
      <c r="B95" s="120" t="s">
        <v>191</v>
      </c>
      <c r="C95" s="54"/>
      <c r="D95" s="121" t="s">
        <v>192</v>
      </c>
      <c r="E95" s="16"/>
    </row>
    <row r="96" spans="3:5" ht="18">
      <c r="C96" s="16"/>
      <c r="D96" s="36"/>
      <c r="E96" s="16"/>
    </row>
    <row r="97" spans="3:5" ht="18">
      <c r="C97" s="16"/>
      <c r="D97" s="36"/>
      <c r="E97" s="16"/>
    </row>
    <row r="98" spans="3:5" ht="18">
      <c r="C98" s="16"/>
      <c r="D98" s="36"/>
      <c r="E98" s="16"/>
    </row>
    <row r="99" spans="3:5" ht="18">
      <c r="C99" s="16"/>
      <c r="D99" s="36"/>
      <c r="E99" s="16"/>
    </row>
    <row r="100" spans="3:5" ht="18">
      <c r="C100" s="16"/>
      <c r="D100" s="36"/>
      <c r="E100" s="16"/>
    </row>
    <row r="101" spans="3:5" ht="18">
      <c r="C101" s="16"/>
      <c r="D101" s="36"/>
      <c r="E101" s="16"/>
    </row>
    <row r="102" spans="3:5" ht="18">
      <c r="C102" s="16"/>
      <c r="D102" s="36"/>
      <c r="E102" s="16"/>
    </row>
    <row r="103" spans="3:5" ht="18">
      <c r="C103" s="16"/>
      <c r="D103" s="36"/>
      <c r="E103" s="16"/>
    </row>
    <row r="104" spans="3:5" ht="18">
      <c r="C104" s="16"/>
      <c r="D104" s="36"/>
      <c r="E104" s="16"/>
    </row>
    <row r="105" spans="3:5" ht="18">
      <c r="C105" s="16"/>
      <c r="D105" s="36"/>
      <c r="E105" s="16"/>
    </row>
    <row r="106" spans="3:5" ht="18">
      <c r="C106" s="16"/>
      <c r="D106" s="36"/>
      <c r="E106" s="16"/>
    </row>
    <row r="107" spans="3:5" ht="18">
      <c r="C107" s="16"/>
      <c r="D107" s="36"/>
      <c r="E107" s="16"/>
    </row>
    <row r="108" spans="3:5" ht="18">
      <c r="C108" s="16"/>
      <c r="D108" s="36"/>
      <c r="E108" s="16"/>
    </row>
    <row r="109" spans="3:5" ht="18">
      <c r="C109" s="16"/>
      <c r="D109" s="36"/>
      <c r="E109" s="16"/>
    </row>
    <row r="110" spans="3:5" ht="18">
      <c r="C110" s="16"/>
      <c r="D110" s="36"/>
      <c r="E110" s="16"/>
    </row>
    <row r="111" spans="3:5" ht="18">
      <c r="C111" s="16"/>
      <c r="D111" s="36"/>
      <c r="E111" s="16"/>
    </row>
    <row r="112" spans="3:5" ht="18">
      <c r="C112" s="16"/>
      <c r="D112" s="36"/>
      <c r="E112" s="16"/>
    </row>
    <row r="113" spans="3:5" ht="18">
      <c r="C113" s="16"/>
      <c r="E113" s="16"/>
    </row>
    <row r="114" spans="3:5" ht="18">
      <c r="C114" s="16"/>
      <c r="E114" s="16"/>
    </row>
    <row r="115" spans="3:5" ht="18">
      <c r="C115" s="16"/>
      <c r="E115" s="16"/>
    </row>
    <row r="116" spans="3:5" ht="18">
      <c r="C116" s="16"/>
      <c r="E116" s="16"/>
    </row>
    <row r="117" spans="3:5" ht="18">
      <c r="C117" s="16"/>
      <c r="E117" s="16"/>
    </row>
    <row r="118" spans="3:5" ht="18">
      <c r="C118" s="16"/>
      <c r="E118" s="16"/>
    </row>
    <row r="119" spans="3:5" ht="18">
      <c r="C119" s="16"/>
      <c r="E119" s="16"/>
    </row>
    <row r="120" spans="3:5" ht="18">
      <c r="C120" s="16"/>
      <c r="E120" s="16"/>
    </row>
    <row r="121" spans="3:5" ht="18">
      <c r="C121" s="16"/>
      <c r="E121" s="16"/>
    </row>
    <row r="122" spans="3:5" ht="18">
      <c r="C122" s="16"/>
      <c r="E122" s="16"/>
    </row>
    <row r="123" spans="3:5" ht="18">
      <c r="C123" s="16"/>
      <c r="E123" s="16"/>
    </row>
    <row r="124" spans="3:5" ht="18">
      <c r="C124" s="16"/>
      <c r="E124" s="16"/>
    </row>
    <row r="125" spans="3:5" ht="18">
      <c r="C125" s="16"/>
      <c r="E125" s="16"/>
    </row>
    <row r="126" spans="3:5" ht="18">
      <c r="C126" s="16"/>
      <c r="E126" s="16"/>
    </row>
    <row r="127" spans="3:5" ht="18">
      <c r="C127" s="16"/>
      <c r="E127" s="16"/>
    </row>
    <row r="128" spans="3:5" ht="18">
      <c r="C128" s="16"/>
      <c r="E128" s="16"/>
    </row>
    <row r="129" spans="3:5" ht="18">
      <c r="C129" s="16"/>
      <c r="E129" s="16"/>
    </row>
    <row r="130" spans="3:5" ht="18">
      <c r="C130" s="16"/>
      <c r="E130" s="16"/>
    </row>
    <row r="131" spans="3:5" ht="18">
      <c r="C131" s="16"/>
      <c r="E131" s="16"/>
    </row>
    <row r="132" spans="3:5" ht="18">
      <c r="C132" s="16"/>
      <c r="E132" s="16"/>
    </row>
    <row r="133" spans="3:5" ht="18">
      <c r="C133" s="16"/>
      <c r="E133" s="16"/>
    </row>
    <row r="134" spans="3:5" ht="18">
      <c r="C134" s="16"/>
      <c r="E134" s="16"/>
    </row>
    <row r="135" spans="3:5" ht="18">
      <c r="C135" s="16"/>
      <c r="E135" s="16"/>
    </row>
    <row r="136" spans="3:5" ht="18">
      <c r="C136" s="16"/>
      <c r="E136" s="16"/>
    </row>
    <row r="137" spans="3:5" ht="18">
      <c r="C137" s="16"/>
      <c r="E137" s="16"/>
    </row>
    <row r="138" spans="3:5" ht="18">
      <c r="C138" s="16"/>
      <c r="E138" s="16"/>
    </row>
    <row r="139" spans="3:5" ht="18">
      <c r="C139" s="16"/>
      <c r="E139" s="16"/>
    </row>
    <row r="140" spans="3:5" ht="18">
      <c r="C140" s="16"/>
      <c r="E140" s="16"/>
    </row>
    <row r="141" spans="3:5" ht="18">
      <c r="C141" s="16"/>
      <c r="E141" s="16"/>
    </row>
    <row r="142" spans="3:5" ht="18">
      <c r="C142" s="16"/>
      <c r="E142" s="16"/>
    </row>
    <row r="143" spans="3:5" ht="18">
      <c r="C143" s="16"/>
      <c r="E143" s="16"/>
    </row>
    <row r="144" spans="3:5" ht="18">
      <c r="C144" s="16"/>
      <c r="E144" s="16"/>
    </row>
    <row r="145" spans="3:5" ht="18">
      <c r="C145" s="16"/>
      <c r="E145" s="16"/>
    </row>
    <row r="146" spans="3:5" ht="18">
      <c r="C146" s="16"/>
      <c r="E146" s="16"/>
    </row>
    <row r="147" spans="3:5" ht="18">
      <c r="C147" s="16"/>
      <c r="E147" s="16"/>
    </row>
    <row r="148" spans="3:5" ht="18">
      <c r="C148" s="16"/>
      <c r="E148" s="16"/>
    </row>
    <row r="149" spans="3:5" ht="18">
      <c r="C149" s="16"/>
      <c r="E149" s="16"/>
    </row>
    <row r="150" spans="3:5" ht="18">
      <c r="C150" s="16"/>
      <c r="E150" s="16"/>
    </row>
    <row r="151" spans="3:5" ht="18">
      <c r="C151" s="16"/>
      <c r="E151" s="16"/>
    </row>
    <row r="152" spans="3:5" ht="18">
      <c r="C152" s="16"/>
      <c r="E152" s="16"/>
    </row>
    <row r="153" spans="3:5" ht="18">
      <c r="C153" s="16"/>
      <c r="E153" s="16"/>
    </row>
    <row r="154" spans="3:5" ht="18">
      <c r="C154" s="16"/>
      <c r="E154" s="16"/>
    </row>
    <row r="155" spans="3:5" ht="18">
      <c r="C155" s="16"/>
      <c r="E155" s="16"/>
    </row>
    <row r="156" spans="3:5" ht="18">
      <c r="C156" s="16"/>
      <c r="E156" s="16"/>
    </row>
    <row r="157" spans="3:5" ht="18">
      <c r="C157" s="16"/>
      <c r="E157" s="16"/>
    </row>
    <row r="158" spans="3:5" ht="18">
      <c r="C158" s="16"/>
      <c r="E158" s="16"/>
    </row>
    <row r="159" spans="3:5" ht="18">
      <c r="C159" s="16"/>
      <c r="E159" s="16"/>
    </row>
    <row r="160" spans="3:5" ht="18">
      <c r="C160" s="16"/>
      <c r="E160" s="16"/>
    </row>
    <row r="161" spans="3:5" ht="18">
      <c r="C161" s="16"/>
      <c r="E161" s="16"/>
    </row>
    <row r="162" spans="3:5" ht="18">
      <c r="C162" s="16"/>
      <c r="E162" s="16"/>
    </row>
    <row r="163" spans="3:5" ht="18">
      <c r="C163" s="16"/>
      <c r="E163" s="16"/>
    </row>
    <row r="164" spans="3:5" ht="18">
      <c r="C164" s="16"/>
      <c r="E164" s="16"/>
    </row>
    <row r="165" spans="3:5" ht="18">
      <c r="C165" s="16"/>
      <c r="E165" s="16"/>
    </row>
    <row r="166" spans="3:5" ht="18">
      <c r="C166" s="16"/>
      <c r="E166" s="16"/>
    </row>
    <row r="167" spans="3:5" ht="18">
      <c r="C167" s="16"/>
      <c r="E167" s="16"/>
    </row>
    <row r="168" spans="3:5" ht="18">
      <c r="C168" s="16"/>
      <c r="E168" s="16"/>
    </row>
    <row r="169" spans="3:5" ht="18">
      <c r="C169" s="16"/>
      <c r="E169" s="16"/>
    </row>
    <row r="170" spans="3:5" ht="18">
      <c r="C170" s="16"/>
      <c r="E170" s="16"/>
    </row>
    <row r="171" spans="3:5" ht="18">
      <c r="C171" s="16"/>
      <c r="E171" s="16"/>
    </row>
    <row r="172" spans="3:5" ht="18">
      <c r="C172" s="16"/>
      <c r="E172" s="16"/>
    </row>
    <row r="173" spans="3:5" ht="18">
      <c r="C173" s="16"/>
      <c r="E173" s="16"/>
    </row>
    <row r="174" spans="3:5" ht="18">
      <c r="C174" s="16"/>
      <c r="E174" s="16"/>
    </row>
    <row r="175" spans="3:5" ht="18">
      <c r="C175" s="16"/>
      <c r="E175" s="16"/>
    </row>
    <row r="176" spans="3:5" ht="18">
      <c r="C176" s="16"/>
      <c r="E176" s="16"/>
    </row>
    <row r="177" spans="3:5" ht="18">
      <c r="C177" s="16"/>
      <c r="E177" s="16"/>
    </row>
    <row r="178" spans="3:5" ht="18">
      <c r="C178" s="16"/>
      <c r="E178" s="16"/>
    </row>
    <row r="179" spans="3:5" ht="18">
      <c r="C179" s="16"/>
      <c r="E179" s="16"/>
    </row>
    <row r="180" spans="3:5" ht="18">
      <c r="C180" s="16"/>
      <c r="E180" s="16"/>
    </row>
    <row r="181" spans="3:5" ht="18">
      <c r="C181" s="16"/>
      <c r="E181" s="16"/>
    </row>
    <row r="182" spans="3:5" ht="18">
      <c r="C182" s="16"/>
      <c r="E182" s="16"/>
    </row>
    <row r="183" spans="3:5" ht="18">
      <c r="C183" s="16"/>
      <c r="E183" s="16"/>
    </row>
    <row r="184" spans="3:5" ht="18">
      <c r="C184" s="16"/>
      <c r="E184" s="16"/>
    </row>
    <row r="185" spans="3:5" ht="18">
      <c r="C185" s="16"/>
      <c r="E185" s="16"/>
    </row>
    <row r="186" spans="3:5" ht="18">
      <c r="C186" s="16"/>
      <c r="E186" s="16"/>
    </row>
    <row r="187" spans="3:5" ht="18">
      <c r="C187" s="16"/>
      <c r="E187" s="16"/>
    </row>
    <row r="188" spans="3:5" ht="18">
      <c r="C188" s="16"/>
      <c r="E188" s="16"/>
    </row>
    <row r="189" spans="3:5" ht="18">
      <c r="C189" s="16"/>
      <c r="E189" s="16"/>
    </row>
    <row r="190" spans="3:5" ht="18">
      <c r="C190" s="16"/>
      <c r="E190" s="16"/>
    </row>
    <row r="191" spans="3:5" ht="18">
      <c r="C191" s="16"/>
      <c r="E191" s="16"/>
    </row>
    <row r="192" spans="3:5" ht="18">
      <c r="C192" s="16"/>
      <c r="E192" s="16"/>
    </row>
    <row r="193" spans="3:5" ht="18">
      <c r="C193" s="16"/>
      <c r="E193" s="16"/>
    </row>
    <row r="194" spans="3:5" ht="18">
      <c r="C194" s="16"/>
      <c r="E194" s="16"/>
    </row>
    <row r="195" spans="3:5" ht="18">
      <c r="C195" s="16"/>
      <c r="E195" s="16"/>
    </row>
    <row r="196" spans="3:5" ht="18">
      <c r="C196" s="16"/>
      <c r="E196" s="16"/>
    </row>
    <row r="197" spans="3:5" ht="18">
      <c r="C197" s="16"/>
      <c r="E197" s="16"/>
    </row>
    <row r="198" spans="3:5" ht="18">
      <c r="C198" s="16"/>
      <c r="E198" s="16"/>
    </row>
    <row r="199" spans="3:5" ht="18">
      <c r="C199" s="16"/>
      <c r="E199" s="16"/>
    </row>
    <row r="200" spans="3:5" ht="18">
      <c r="C200" s="16"/>
      <c r="E200" s="16"/>
    </row>
    <row r="201" spans="3:5" ht="18">
      <c r="C201" s="16"/>
      <c r="E201" s="16"/>
    </row>
    <row r="202" spans="3:5" ht="18">
      <c r="C202" s="16"/>
      <c r="E202" s="16"/>
    </row>
    <row r="203" spans="3:5" ht="18">
      <c r="C203" s="16"/>
      <c r="E203" s="16"/>
    </row>
    <row r="204" spans="3:5" ht="18">
      <c r="C204" s="16"/>
      <c r="E204" s="16"/>
    </row>
    <row r="205" spans="3:5" ht="18">
      <c r="C205" s="16"/>
      <c r="E205" s="16"/>
    </row>
    <row r="206" spans="3:5" ht="18">
      <c r="C206" s="16"/>
      <c r="E206" s="16"/>
    </row>
    <row r="207" spans="3:5" ht="18">
      <c r="C207" s="16"/>
      <c r="E207" s="16"/>
    </row>
    <row r="208" spans="3:5" ht="18">
      <c r="C208" s="16"/>
      <c r="E208" s="16"/>
    </row>
    <row r="209" spans="3:5" ht="18">
      <c r="C209" s="16"/>
      <c r="E209" s="16"/>
    </row>
    <row r="210" spans="3:5" ht="18">
      <c r="C210" s="16"/>
      <c r="E210" s="16"/>
    </row>
    <row r="211" spans="3:5" ht="18">
      <c r="C211" s="16"/>
      <c r="E211" s="16"/>
    </row>
    <row r="212" spans="3:5" ht="18">
      <c r="C212" s="16"/>
      <c r="E212" s="16"/>
    </row>
    <row r="213" spans="3:5" ht="18">
      <c r="C213" s="16"/>
      <c r="E213" s="16"/>
    </row>
    <row r="214" spans="3:5" ht="18">
      <c r="C214" s="16"/>
      <c r="E214" s="16"/>
    </row>
    <row r="215" spans="3:5" ht="18">
      <c r="C215" s="16"/>
      <c r="E215" s="16"/>
    </row>
    <row r="216" spans="3:5" ht="18">
      <c r="C216" s="16"/>
      <c r="E216" s="16"/>
    </row>
    <row r="217" spans="3:5" ht="18">
      <c r="C217" s="16"/>
      <c r="E217" s="16"/>
    </row>
    <row r="218" spans="3:5" ht="18">
      <c r="C218" s="16"/>
      <c r="E218" s="16"/>
    </row>
    <row r="219" spans="3:5" ht="18">
      <c r="C219" s="16"/>
      <c r="E219" s="16"/>
    </row>
    <row r="220" spans="3:5" ht="18">
      <c r="C220" s="16"/>
      <c r="E220" s="16"/>
    </row>
    <row r="221" spans="3:5" ht="18">
      <c r="C221" s="16"/>
      <c r="E221" s="16"/>
    </row>
    <row r="222" spans="3:5" ht="18">
      <c r="C222" s="16"/>
      <c r="E222" s="16"/>
    </row>
    <row r="223" spans="3:5" ht="18">
      <c r="C223" s="16"/>
      <c r="E223" s="16"/>
    </row>
    <row r="224" spans="3:5" ht="18">
      <c r="C224" s="16"/>
      <c r="E224" s="16"/>
    </row>
    <row r="225" spans="3:5" ht="18">
      <c r="C225" s="16"/>
      <c r="E225" s="16"/>
    </row>
    <row r="226" spans="3:5" ht="18">
      <c r="C226" s="16"/>
      <c r="E226" s="16"/>
    </row>
    <row r="227" spans="3:5" ht="18">
      <c r="C227" s="16"/>
      <c r="E227" s="16"/>
    </row>
    <row r="228" spans="3:5" ht="18">
      <c r="C228" s="16"/>
      <c r="E228" s="16"/>
    </row>
    <row r="229" spans="3:5" ht="18">
      <c r="C229" s="16"/>
      <c r="E229" s="16"/>
    </row>
    <row r="230" spans="3:5" ht="18">
      <c r="C230" s="16"/>
      <c r="E230" s="16"/>
    </row>
    <row r="231" spans="3:5" ht="18">
      <c r="C231" s="16"/>
      <c r="E231" s="16"/>
    </row>
    <row r="232" spans="3:5" ht="18">
      <c r="C232" s="16"/>
      <c r="E232" s="16"/>
    </row>
    <row r="233" spans="3:5" ht="18">
      <c r="C233" s="16"/>
      <c r="E233" s="16"/>
    </row>
    <row r="234" spans="3:5" ht="18">
      <c r="C234" s="16"/>
      <c r="E234" s="16"/>
    </row>
    <row r="235" spans="3:5" ht="18">
      <c r="C235" s="16"/>
      <c r="E235" s="16"/>
    </row>
    <row r="236" spans="3:5" ht="18">
      <c r="C236" s="16"/>
      <c r="E236" s="16"/>
    </row>
    <row r="237" spans="3:5" ht="18">
      <c r="C237" s="16"/>
      <c r="E237" s="16"/>
    </row>
    <row r="238" spans="3:5" ht="18">
      <c r="C238" s="16"/>
      <c r="E238" s="16"/>
    </row>
    <row r="239" spans="3:5" ht="18">
      <c r="C239" s="16"/>
      <c r="E239" s="16"/>
    </row>
    <row r="240" spans="3:5" ht="18">
      <c r="C240" s="16"/>
      <c r="E240" s="16"/>
    </row>
    <row r="241" spans="3:5" ht="18">
      <c r="C241" s="16"/>
      <c r="E241" s="16"/>
    </row>
    <row r="242" spans="3:5" ht="18">
      <c r="C242" s="16"/>
      <c r="E242" s="16"/>
    </row>
    <row r="243" spans="3:5" ht="18">
      <c r="C243" s="16"/>
      <c r="E243" s="16"/>
    </row>
    <row r="244" spans="3:5" ht="18">
      <c r="C244" s="16"/>
      <c r="E244" s="16"/>
    </row>
    <row r="245" spans="3:5" ht="18">
      <c r="C245" s="16"/>
      <c r="E245" s="16"/>
    </row>
    <row r="246" spans="3:5" ht="18">
      <c r="C246" s="16"/>
      <c r="E246" s="16"/>
    </row>
    <row r="247" spans="3:5" ht="18">
      <c r="C247" s="16"/>
      <c r="E247" s="16"/>
    </row>
    <row r="248" spans="3:5" ht="18">
      <c r="C248" s="16"/>
      <c r="E248" s="16"/>
    </row>
    <row r="249" spans="3:5" ht="18">
      <c r="C249" s="16"/>
      <c r="E249" s="16"/>
    </row>
    <row r="250" spans="3:5" ht="18">
      <c r="C250" s="16"/>
      <c r="E250" s="16"/>
    </row>
    <row r="251" spans="3:5" ht="18">
      <c r="C251" s="16"/>
      <c r="E251" s="16"/>
    </row>
    <row r="252" spans="3:5" ht="18">
      <c r="C252" s="16"/>
      <c r="E252" s="16"/>
    </row>
    <row r="253" spans="3:5" ht="18">
      <c r="C253" s="16"/>
      <c r="E253" s="16"/>
    </row>
    <row r="254" spans="3:5" ht="18">
      <c r="C254" s="16"/>
      <c r="E254" s="16"/>
    </row>
    <row r="255" spans="3:5" ht="18">
      <c r="C255" s="16"/>
      <c r="E255" s="16"/>
    </row>
    <row r="256" spans="3:5" ht="18">
      <c r="C256" s="16"/>
      <c r="E256" s="16"/>
    </row>
    <row r="257" spans="3:5" ht="18">
      <c r="C257" s="16"/>
      <c r="E257" s="16"/>
    </row>
    <row r="258" spans="3:5" ht="18">
      <c r="C258" s="16"/>
      <c r="E258" s="16"/>
    </row>
    <row r="259" spans="3:5" ht="18">
      <c r="C259" s="16"/>
      <c r="E259" s="16"/>
    </row>
    <row r="260" spans="3:5" ht="18">
      <c r="C260" s="16"/>
      <c r="E260" s="16"/>
    </row>
    <row r="261" spans="3:5" ht="18">
      <c r="C261" s="16"/>
      <c r="E261" s="16"/>
    </row>
    <row r="262" spans="3:5" ht="18">
      <c r="C262" s="16"/>
      <c r="E262" s="16"/>
    </row>
    <row r="263" spans="3:5" ht="18">
      <c r="C263" s="16"/>
      <c r="E263" s="16"/>
    </row>
    <row r="264" spans="3:5" ht="18">
      <c r="C264" s="16"/>
      <c r="E264" s="16"/>
    </row>
    <row r="265" spans="3:5" ht="18">
      <c r="C265" s="16"/>
      <c r="E265" s="16"/>
    </row>
    <row r="266" spans="3:5" ht="18">
      <c r="C266" s="16"/>
      <c r="E266" s="16"/>
    </row>
    <row r="267" spans="3:5" ht="18">
      <c r="C267" s="16"/>
      <c r="E267" s="16"/>
    </row>
    <row r="268" spans="3:5" ht="18">
      <c r="C268" s="16"/>
      <c r="E268" s="16"/>
    </row>
    <row r="269" spans="3:5" ht="18">
      <c r="C269" s="16"/>
      <c r="E269" s="16"/>
    </row>
    <row r="270" spans="3:5" ht="18">
      <c r="C270" s="16"/>
      <c r="E270" s="16"/>
    </row>
    <row r="271" spans="3:5" ht="18">
      <c r="C271" s="16"/>
      <c r="E271" s="16"/>
    </row>
    <row r="272" spans="3:5" ht="18">
      <c r="C272" s="16"/>
      <c r="E272" s="16"/>
    </row>
    <row r="273" spans="3:5" ht="18">
      <c r="C273" s="16"/>
      <c r="E273" s="16"/>
    </row>
    <row r="274" spans="3:5" ht="18">
      <c r="C274" s="16"/>
      <c r="E274" s="16"/>
    </row>
    <row r="275" spans="3:5" ht="18">
      <c r="C275" s="16"/>
      <c r="E275" s="16"/>
    </row>
    <row r="276" spans="3:5" ht="18">
      <c r="C276" s="16"/>
      <c r="E276" s="16"/>
    </row>
    <row r="277" spans="3:5" ht="18">
      <c r="C277" s="16"/>
      <c r="E277" s="16"/>
    </row>
    <row r="278" spans="3:5" ht="18">
      <c r="C278" s="16"/>
      <c r="E278" s="16"/>
    </row>
    <row r="279" spans="3:5" ht="18">
      <c r="C279" s="16"/>
      <c r="E279" s="16"/>
    </row>
    <row r="280" spans="3:5" ht="18">
      <c r="C280" s="16"/>
      <c r="E280" s="16"/>
    </row>
    <row r="281" spans="3:5" ht="18">
      <c r="C281" s="16"/>
      <c r="E281" s="16"/>
    </row>
    <row r="282" spans="3:5" ht="18">
      <c r="C282" s="16"/>
      <c r="E282" s="16"/>
    </row>
    <row r="283" spans="3:5" ht="18">
      <c r="C283" s="16"/>
      <c r="E283" s="16"/>
    </row>
    <row r="284" spans="3:5" ht="18">
      <c r="C284" s="16"/>
      <c r="E284" s="16"/>
    </row>
    <row r="285" spans="3:5" ht="18">
      <c r="C285" s="16"/>
      <c r="E285" s="16"/>
    </row>
    <row r="286" spans="3:5" ht="18">
      <c r="C286" s="16"/>
      <c r="E286" s="16"/>
    </row>
    <row r="287" spans="3:5" ht="18">
      <c r="C287" s="16"/>
      <c r="E287" s="16"/>
    </row>
    <row r="288" spans="3:5" ht="18">
      <c r="C288" s="16"/>
      <c r="E288" s="16"/>
    </row>
    <row r="289" spans="3:5" ht="18">
      <c r="C289" s="16"/>
      <c r="E289" s="16"/>
    </row>
    <row r="290" spans="3:5" ht="18">
      <c r="C290" s="16"/>
      <c r="E290" s="16"/>
    </row>
    <row r="291" spans="3:5" ht="18">
      <c r="C291" s="16"/>
      <c r="E291" s="16"/>
    </row>
    <row r="292" spans="3:5" ht="18">
      <c r="C292" s="16"/>
      <c r="E292" s="16"/>
    </row>
    <row r="293" spans="3:5" ht="18">
      <c r="C293" s="16"/>
      <c r="E293" s="16"/>
    </row>
    <row r="294" spans="3:5" ht="18">
      <c r="C294" s="16"/>
      <c r="E294" s="16"/>
    </row>
    <row r="295" spans="3:5" ht="18">
      <c r="C295" s="16"/>
      <c r="E295" s="16"/>
    </row>
    <row r="296" spans="3:5" ht="18">
      <c r="C296" s="16"/>
      <c r="E296" s="16"/>
    </row>
    <row r="297" spans="3:5" ht="18">
      <c r="C297" s="16"/>
      <c r="E297" s="16"/>
    </row>
    <row r="298" spans="3:5" ht="18">
      <c r="C298" s="16"/>
      <c r="E298" s="16"/>
    </row>
    <row r="299" spans="3:5" ht="18">
      <c r="C299" s="16"/>
      <c r="E299" s="16"/>
    </row>
    <row r="300" spans="3:5" ht="18">
      <c r="C300" s="16"/>
      <c r="E300" s="16"/>
    </row>
    <row r="301" spans="3:5" ht="18">
      <c r="C301" s="16"/>
      <c r="E301" s="16"/>
    </row>
    <row r="302" spans="3:5" ht="18">
      <c r="C302" s="16"/>
      <c r="E302" s="16"/>
    </row>
    <row r="303" spans="3:5" ht="18">
      <c r="C303" s="16"/>
      <c r="E303" s="16"/>
    </row>
    <row r="304" spans="3:5" ht="18">
      <c r="C304" s="16"/>
      <c r="E304" s="16"/>
    </row>
    <row r="305" spans="3:5" ht="18">
      <c r="C305" s="16"/>
      <c r="E305" s="16"/>
    </row>
    <row r="306" spans="3:5" ht="18">
      <c r="C306" s="16"/>
      <c r="E306" s="16"/>
    </row>
    <row r="307" spans="3:5" ht="18">
      <c r="C307" s="16"/>
      <c r="E307" s="16"/>
    </row>
    <row r="308" spans="3:5" ht="18">
      <c r="C308" s="16"/>
      <c r="E308" s="16"/>
    </row>
    <row r="309" spans="3:5" ht="18">
      <c r="C309" s="16"/>
      <c r="E309" s="16"/>
    </row>
    <row r="310" spans="3:5" ht="18">
      <c r="C310" s="16"/>
      <c r="E310" s="16"/>
    </row>
    <row r="311" spans="3:5" ht="18">
      <c r="C311" s="16"/>
      <c r="E311" s="16"/>
    </row>
    <row r="312" spans="3:5" ht="18">
      <c r="C312" s="16"/>
      <c r="E312" s="16"/>
    </row>
    <row r="313" spans="3:5" ht="18">
      <c r="C313" s="16"/>
      <c r="E313" s="16"/>
    </row>
    <row r="314" spans="3:5" ht="18">
      <c r="C314" s="16"/>
      <c r="E314" s="16"/>
    </row>
    <row r="315" spans="3:5" ht="18">
      <c r="C315" s="16"/>
      <c r="E315" s="16"/>
    </row>
    <row r="316" spans="3:5" ht="18">
      <c r="C316" s="16"/>
      <c r="E316" s="16"/>
    </row>
    <row r="317" spans="3:5" ht="18">
      <c r="C317" s="16"/>
      <c r="E317" s="16"/>
    </row>
    <row r="318" spans="3:5" ht="18">
      <c r="C318" s="16"/>
      <c r="E318" s="16"/>
    </row>
    <row r="319" spans="3:5" ht="18">
      <c r="C319" s="16"/>
      <c r="E319" s="16"/>
    </row>
    <row r="320" spans="3:5" ht="18">
      <c r="C320" s="16"/>
      <c r="E320" s="16"/>
    </row>
    <row r="321" spans="3:5" ht="18">
      <c r="C321" s="16"/>
      <c r="E321" s="16"/>
    </row>
    <row r="322" spans="3:5" ht="18">
      <c r="C322" s="16"/>
      <c r="E322" s="16"/>
    </row>
    <row r="323" spans="3:5" ht="18">
      <c r="C323" s="16"/>
      <c r="E323" s="16"/>
    </row>
    <row r="324" spans="3:5" ht="18">
      <c r="C324" s="16"/>
      <c r="E324" s="16"/>
    </row>
    <row r="325" spans="3:5" ht="18">
      <c r="C325" s="16"/>
      <c r="E325" s="16"/>
    </row>
    <row r="326" spans="3:5" ht="18">
      <c r="C326" s="16"/>
      <c r="E326" s="16"/>
    </row>
    <row r="327" spans="3:5" ht="18">
      <c r="C327" s="16"/>
      <c r="E327" s="16"/>
    </row>
    <row r="328" spans="3:5" ht="18">
      <c r="C328" s="16"/>
      <c r="E328" s="16"/>
    </row>
    <row r="329" spans="3:5" ht="18">
      <c r="C329" s="16"/>
      <c r="E329" s="16"/>
    </row>
    <row r="330" spans="3:5" ht="18">
      <c r="C330" s="16"/>
      <c r="E330" s="16"/>
    </row>
    <row r="331" spans="3:5" ht="18">
      <c r="C331" s="16"/>
      <c r="E331" s="16"/>
    </row>
    <row r="332" spans="3:5" ht="18">
      <c r="C332" s="16"/>
      <c r="E332" s="16"/>
    </row>
    <row r="333" spans="3:5" ht="18">
      <c r="C333" s="16"/>
      <c r="E333" s="16"/>
    </row>
    <row r="334" spans="3:5" ht="18">
      <c r="C334" s="16"/>
      <c r="E334" s="16"/>
    </row>
    <row r="335" spans="3:5" ht="18">
      <c r="C335" s="16"/>
      <c r="E335" s="16"/>
    </row>
    <row r="336" spans="3:5" ht="18">
      <c r="C336" s="16"/>
      <c r="E336" s="16"/>
    </row>
    <row r="337" spans="3:5" ht="18">
      <c r="C337" s="16"/>
      <c r="E337" s="16"/>
    </row>
    <row r="338" spans="3:5" ht="18">
      <c r="C338" s="16"/>
      <c r="E338" s="16"/>
    </row>
    <row r="339" spans="3:5" ht="18">
      <c r="C339" s="16"/>
      <c r="E339" s="16"/>
    </row>
    <row r="340" spans="3:5" ht="18">
      <c r="C340" s="16"/>
      <c r="E340" s="16"/>
    </row>
    <row r="341" spans="3:5" ht="18">
      <c r="C341" s="16"/>
      <c r="E341" s="16"/>
    </row>
    <row r="342" spans="3:5" ht="18">
      <c r="C342" s="16"/>
      <c r="E342" s="16"/>
    </row>
    <row r="343" spans="3:5" ht="18">
      <c r="C343" s="16"/>
      <c r="E343" s="16"/>
    </row>
    <row r="344" spans="3:5" ht="18">
      <c r="C344" s="16"/>
      <c r="E344" s="16"/>
    </row>
    <row r="345" spans="3:5" ht="18">
      <c r="C345" s="16"/>
      <c r="E345" s="16"/>
    </row>
    <row r="346" spans="3:5" ht="18">
      <c r="C346" s="16"/>
      <c r="E346" s="16"/>
    </row>
    <row r="347" spans="3:5" ht="18">
      <c r="C347" s="16"/>
      <c r="E347" s="16"/>
    </row>
    <row r="348" spans="3:5" ht="18">
      <c r="C348" s="16"/>
      <c r="E348" s="16"/>
    </row>
    <row r="349" spans="3:5" ht="18">
      <c r="C349" s="16"/>
      <c r="E349" s="16"/>
    </row>
    <row r="350" spans="3:5" ht="18">
      <c r="C350" s="16"/>
      <c r="E350" s="16"/>
    </row>
    <row r="351" spans="3:5" ht="18">
      <c r="C351" s="16"/>
      <c r="E351" s="16"/>
    </row>
    <row r="352" spans="3:5" ht="18">
      <c r="C352" s="16"/>
      <c r="E352" s="16"/>
    </row>
    <row r="353" spans="3:5" ht="18">
      <c r="C353" s="16"/>
      <c r="E353" s="16"/>
    </row>
    <row r="354" spans="3:5" ht="18">
      <c r="C354" s="16"/>
      <c r="E354" s="16"/>
    </row>
    <row r="355" spans="3:5" ht="18">
      <c r="C355" s="16"/>
      <c r="E355" s="16"/>
    </row>
    <row r="356" spans="3:5" ht="18">
      <c r="C356" s="16"/>
      <c r="E356" s="16"/>
    </row>
    <row r="357" spans="3:5" ht="18">
      <c r="C357" s="16"/>
      <c r="E357" s="16"/>
    </row>
    <row r="358" spans="3:5" ht="18">
      <c r="C358" s="16"/>
      <c r="E358" s="16"/>
    </row>
    <row r="359" spans="3:5" ht="18">
      <c r="C359" s="16"/>
      <c r="E359" s="16"/>
    </row>
    <row r="360" spans="3:5" ht="18">
      <c r="C360" s="16"/>
      <c r="E360" s="16"/>
    </row>
    <row r="361" spans="3:5" ht="18">
      <c r="C361" s="16"/>
      <c r="E361" s="16"/>
    </row>
    <row r="362" spans="3:5" ht="18">
      <c r="C362" s="16"/>
      <c r="E362" s="16"/>
    </row>
    <row r="363" spans="3:5" ht="18">
      <c r="C363" s="16"/>
      <c r="E363" s="16"/>
    </row>
    <row r="364" spans="3:5" ht="18">
      <c r="C364" s="16"/>
      <c r="E364" s="16"/>
    </row>
    <row r="365" spans="3:5" ht="18">
      <c r="C365" s="16"/>
      <c r="E365" s="16"/>
    </row>
    <row r="366" spans="3:5" ht="18">
      <c r="C366" s="16"/>
      <c r="E366" s="16"/>
    </row>
    <row r="367" spans="3:5" ht="18">
      <c r="C367" s="16"/>
      <c r="E367" s="16"/>
    </row>
    <row r="368" spans="3:5" ht="18">
      <c r="C368" s="16"/>
      <c r="E368" s="16"/>
    </row>
    <row r="369" spans="3:5" ht="18">
      <c r="C369" s="16"/>
      <c r="E369" s="16"/>
    </row>
    <row r="370" spans="3:5" ht="18">
      <c r="C370" s="16"/>
      <c r="E370" s="16"/>
    </row>
    <row r="371" spans="3:5" ht="18">
      <c r="C371" s="16"/>
      <c r="E371" s="16"/>
    </row>
    <row r="372" spans="3:5" ht="18">
      <c r="C372" s="16"/>
      <c r="E372" s="16"/>
    </row>
    <row r="373" spans="3:5" ht="18">
      <c r="C373" s="16"/>
      <c r="E373" s="16"/>
    </row>
    <row r="374" spans="3:5" ht="18">
      <c r="C374" s="16"/>
      <c r="E374" s="16"/>
    </row>
    <row r="375" spans="3:5" ht="18">
      <c r="C375" s="16"/>
      <c r="E375" s="16"/>
    </row>
    <row r="376" spans="3:5" ht="18">
      <c r="C376" s="16"/>
      <c r="E376" s="16"/>
    </row>
    <row r="377" spans="3:5" ht="18">
      <c r="C377" s="16"/>
      <c r="E377" s="16"/>
    </row>
    <row r="378" spans="3:5" ht="18">
      <c r="C378" s="16"/>
      <c r="E378" s="16"/>
    </row>
    <row r="379" spans="3:5" ht="18">
      <c r="C379" s="16"/>
      <c r="E379" s="16"/>
    </row>
    <row r="380" spans="3:5" ht="18">
      <c r="C380" s="16"/>
      <c r="E380" s="16"/>
    </row>
    <row r="381" spans="3:5" ht="18">
      <c r="C381" s="16"/>
      <c r="E381" s="16"/>
    </row>
    <row r="382" spans="3:5" ht="18">
      <c r="C382" s="16"/>
      <c r="E382" s="16"/>
    </row>
    <row r="383" spans="3:5" ht="18">
      <c r="C383" s="16"/>
      <c r="E383" s="16"/>
    </row>
    <row r="384" spans="3:5" ht="18">
      <c r="C384" s="16"/>
      <c r="E384" s="16"/>
    </row>
    <row r="385" spans="3:5" ht="18">
      <c r="C385" s="16"/>
      <c r="E385" s="16"/>
    </row>
    <row r="386" spans="3:5" ht="18">
      <c r="C386" s="16"/>
      <c r="E386" s="16"/>
    </row>
    <row r="387" spans="3:5" ht="18">
      <c r="C387" s="16"/>
      <c r="E387" s="16"/>
    </row>
    <row r="388" spans="3:5" ht="18">
      <c r="C388" s="16"/>
      <c r="E388" s="16"/>
    </row>
    <row r="389" spans="3:5" ht="18">
      <c r="C389" s="16"/>
      <c r="E389" s="16"/>
    </row>
    <row r="390" spans="3:5" ht="18">
      <c r="C390" s="16"/>
      <c r="E390" s="16"/>
    </row>
    <row r="391" spans="3:5" ht="18">
      <c r="C391" s="16"/>
      <c r="E391" s="16"/>
    </row>
    <row r="392" spans="3:5" ht="18">
      <c r="C392" s="16"/>
      <c r="E392" s="16"/>
    </row>
    <row r="393" spans="3:5" ht="18">
      <c r="C393" s="16"/>
      <c r="E393" s="16"/>
    </row>
    <row r="394" spans="3:5" ht="18">
      <c r="C394" s="16"/>
      <c r="E394" s="16"/>
    </row>
    <row r="395" spans="3:5" ht="18">
      <c r="C395" s="16"/>
      <c r="E395" s="16"/>
    </row>
    <row r="396" spans="3:5" ht="18">
      <c r="C396" s="16"/>
      <c r="E396" s="16"/>
    </row>
    <row r="397" spans="3:5" ht="18">
      <c r="C397" s="16"/>
      <c r="E397" s="16"/>
    </row>
    <row r="398" spans="3:5" ht="18">
      <c r="C398" s="16"/>
      <c r="E398" s="16"/>
    </row>
    <row r="399" spans="3:5" ht="18">
      <c r="C399" s="16"/>
      <c r="E399" s="16"/>
    </row>
    <row r="400" spans="3:5" ht="18">
      <c r="C400" s="16"/>
      <c r="E400" s="16"/>
    </row>
    <row r="401" spans="3:5" ht="18">
      <c r="C401" s="16"/>
      <c r="E401" s="16"/>
    </row>
    <row r="402" spans="3:5" ht="18">
      <c r="C402" s="16"/>
      <c r="E402" s="16"/>
    </row>
    <row r="403" spans="3:5" ht="18">
      <c r="C403" s="16"/>
      <c r="E403" s="16"/>
    </row>
    <row r="404" spans="3:5" ht="18">
      <c r="C404" s="16"/>
      <c r="E404" s="16"/>
    </row>
    <row r="405" spans="3:5" ht="18">
      <c r="C405" s="16"/>
      <c r="E405" s="16"/>
    </row>
    <row r="406" spans="3:5" ht="18">
      <c r="C406" s="16"/>
      <c r="E406" s="16"/>
    </row>
    <row r="407" spans="3:5" ht="18">
      <c r="C407" s="16"/>
      <c r="E407" s="16"/>
    </row>
    <row r="408" spans="3:5" ht="18">
      <c r="C408" s="16"/>
      <c r="E408" s="16"/>
    </row>
    <row r="409" spans="3:5" ht="18">
      <c r="C409" s="16"/>
      <c r="E409" s="16"/>
    </row>
    <row r="410" spans="3:5" ht="18">
      <c r="C410" s="16"/>
      <c r="E410" s="16"/>
    </row>
    <row r="411" spans="3:5" ht="18">
      <c r="C411" s="16"/>
      <c r="E411" s="16"/>
    </row>
    <row r="412" spans="3:5" ht="18">
      <c r="C412" s="16"/>
      <c r="E412" s="16"/>
    </row>
    <row r="413" spans="3:5" ht="18">
      <c r="C413" s="16"/>
      <c r="E413" s="16"/>
    </row>
    <row r="414" spans="3:5" ht="18">
      <c r="C414" s="16"/>
      <c r="E414" s="16"/>
    </row>
    <row r="415" spans="3:5" ht="18">
      <c r="C415" s="16"/>
      <c r="E415" s="16"/>
    </row>
    <row r="416" spans="3:5" ht="18">
      <c r="C416" s="16"/>
      <c r="E416" s="16"/>
    </row>
    <row r="417" spans="3:5" ht="18">
      <c r="C417" s="16"/>
      <c r="E417" s="16"/>
    </row>
    <row r="418" spans="3:5" ht="18">
      <c r="C418" s="16"/>
      <c r="E418" s="16"/>
    </row>
    <row r="419" spans="3:5" ht="18">
      <c r="C419" s="16"/>
      <c r="E419" s="16"/>
    </row>
    <row r="420" spans="3:5" ht="18">
      <c r="C420" s="16"/>
      <c r="E420" s="16"/>
    </row>
    <row r="421" spans="3:5" ht="18">
      <c r="C421" s="16"/>
      <c r="E421" s="16"/>
    </row>
    <row r="422" spans="3:5" ht="18">
      <c r="C422" s="16"/>
      <c r="E422" s="16"/>
    </row>
    <row r="423" spans="3:5" ht="18">
      <c r="C423" s="16"/>
      <c r="E423" s="16"/>
    </row>
    <row r="424" spans="3:5" ht="18">
      <c r="C424" s="16"/>
      <c r="E424" s="16"/>
    </row>
    <row r="425" spans="3:5" ht="18">
      <c r="C425" s="16"/>
      <c r="E425" s="16"/>
    </row>
    <row r="426" spans="3:5" ht="18">
      <c r="C426" s="16"/>
      <c r="E426" s="16"/>
    </row>
    <row r="427" spans="3:5" ht="18">
      <c r="C427" s="16"/>
      <c r="E427" s="16"/>
    </row>
    <row r="428" spans="3:5" ht="18">
      <c r="C428" s="16"/>
      <c r="E428" s="16"/>
    </row>
    <row r="429" spans="3:5" ht="18">
      <c r="C429" s="16"/>
      <c r="E429" s="16"/>
    </row>
    <row r="430" spans="3:5" ht="18">
      <c r="C430" s="16"/>
      <c r="E430" s="16"/>
    </row>
    <row r="431" spans="3:5" ht="18">
      <c r="C431" s="16"/>
      <c r="E431" s="16"/>
    </row>
    <row r="432" spans="3:5" ht="18">
      <c r="C432" s="16"/>
      <c r="E432" s="16"/>
    </row>
    <row r="433" spans="3:5" ht="18">
      <c r="C433" s="16"/>
      <c r="E433" s="16"/>
    </row>
    <row r="434" spans="3:5" ht="18">
      <c r="C434" s="16"/>
      <c r="E434" s="16"/>
    </row>
    <row r="435" spans="3:5" ht="18">
      <c r="C435" s="16"/>
      <c r="E435" s="16"/>
    </row>
    <row r="436" spans="3:5" ht="18">
      <c r="C436" s="16"/>
      <c r="E436" s="16"/>
    </row>
    <row r="437" spans="3:5" ht="18">
      <c r="C437" s="16"/>
      <c r="E437" s="16"/>
    </row>
    <row r="438" spans="3:5" ht="18">
      <c r="C438" s="16"/>
      <c r="E438" s="16"/>
    </row>
    <row r="439" spans="3:5" ht="18">
      <c r="C439" s="16"/>
      <c r="E439" s="16"/>
    </row>
    <row r="440" spans="3:5" ht="18">
      <c r="C440" s="16"/>
      <c r="E440" s="16"/>
    </row>
    <row r="441" spans="3:5" ht="18">
      <c r="C441" s="16"/>
      <c r="E441" s="16"/>
    </row>
    <row r="442" spans="3:5" ht="18">
      <c r="C442" s="16"/>
      <c r="E442" s="16"/>
    </row>
    <row r="443" spans="3:5" ht="18">
      <c r="C443" s="16"/>
      <c r="E443" s="16"/>
    </row>
    <row r="444" spans="3:5" ht="18">
      <c r="C444" s="16"/>
      <c r="E444" s="16"/>
    </row>
    <row r="445" spans="3:5" ht="18">
      <c r="C445" s="16"/>
      <c r="E445" s="16"/>
    </row>
    <row r="446" spans="3:5" ht="18">
      <c r="C446" s="16"/>
      <c r="E446" s="16"/>
    </row>
    <row r="447" spans="3:5" ht="18">
      <c r="C447" s="16"/>
      <c r="E447" s="16"/>
    </row>
    <row r="448" spans="3:5" ht="18">
      <c r="C448" s="16"/>
      <c r="E448" s="16"/>
    </row>
    <row r="449" spans="3:5" ht="18">
      <c r="C449" s="16"/>
      <c r="E449" s="16"/>
    </row>
    <row r="450" spans="3:5" ht="18">
      <c r="C450" s="16"/>
      <c r="E450" s="16"/>
    </row>
    <row r="451" spans="3:5" ht="18">
      <c r="C451" s="16"/>
      <c r="E451" s="16"/>
    </row>
    <row r="452" spans="3:5" ht="18">
      <c r="C452" s="16"/>
      <c r="E452" s="16"/>
    </row>
    <row r="453" spans="3:5" ht="18">
      <c r="C453" s="16"/>
      <c r="E453" s="16"/>
    </row>
    <row r="454" spans="3:5" ht="18">
      <c r="C454" s="16"/>
      <c r="E454" s="16"/>
    </row>
    <row r="455" spans="3:5" ht="18">
      <c r="C455" s="16"/>
      <c r="E455" s="16"/>
    </row>
    <row r="456" spans="3:5" ht="18">
      <c r="C456" s="16"/>
      <c r="E456" s="16"/>
    </row>
    <row r="457" spans="3:5" ht="18">
      <c r="C457" s="16"/>
      <c r="E457" s="16"/>
    </row>
    <row r="458" spans="3:5" ht="18">
      <c r="C458" s="16"/>
      <c r="E458" s="16"/>
    </row>
    <row r="459" spans="3:5" ht="18">
      <c r="C459" s="16"/>
      <c r="E459" s="16"/>
    </row>
    <row r="460" spans="3:5" ht="18">
      <c r="C460" s="16"/>
      <c r="E460" s="16"/>
    </row>
    <row r="461" spans="3:5" ht="18">
      <c r="C461" s="16"/>
      <c r="E461" s="16"/>
    </row>
    <row r="462" spans="3:5" ht="18">
      <c r="C462" s="16"/>
      <c r="E462" s="16"/>
    </row>
    <row r="463" spans="3:5" ht="18">
      <c r="C463" s="16"/>
      <c r="E463" s="16"/>
    </row>
    <row r="464" spans="3:5" ht="18">
      <c r="C464" s="16"/>
      <c r="E464" s="16"/>
    </row>
    <row r="465" spans="3:5" ht="18">
      <c r="C465" s="16"/>
      <c r="E465" s="16"/>
    </row>
    <row r="466" spans="3:5" ht="18">
      <c r="C466" s="16"/>
      <c r="E466" s="16"/>
    </row>
    <row r="467" spans="3:5" ht="18">
      <c r="C467" s="16"/>
      <c r="E467" s="16"/>
    </row>
    <row r="468" spans="3:5" ht="18">
      <c r="C468" s="16"/>
      <c r="E468" s="16"/>
    </row>
    <row r="469" spans="3:5" ht="18">
      <c r="C469" s="16"/>
      <c r="E469" s="16"/>
    </row>
    <row r="470" spans="3:5" ht="18">
      <c r="C470" s="16"/>
      <c r="E470" s="16"/>
    </row>
    <row r="471" spans="3:5" ht="18">
      <c r="C471" s="16"/>
      <c r="E471" s="16"/>
    </row>
    <row r="472" spans="3:5" ht="18">
      <c r="C472" s="16"/>
      <c r="E472" s="16"/>
    </row>
    <row r="473" spans="3:5" ht="18">
      <c r="C473" s="16"/>
      <c r="E473" s="16"/>
    </row>
    <row r="474" spans="3:5" ht="18">
      <c r="C474" s="16"/>
      <c r="E474" s="16"/>
    </row>
    <row r="475" spans="3:5" ht="18">
      <c r="C475" s="16"/>
      <c r="E475" s="16"/>
    </row>
    <row r="476" spans="3:5" ht="18">
      <c r="C476" s="16"/>
      <c r="E476" s="16"/>
    </row>
    <row r="477" spans="3:5" ht="18">
      <c r="C477" s="16"/>
      <c r="E477" s="16"/>
    </row>
    <row r="478" spans="3:5" ht="18">
      <c r="C478" s="16"/>
      <c r="E478" s="16"/>
    </row>
    <row r="479" spans="3:5" ht="18">
      <c r="C479" s="16"/>
      <c r="E479" s="16"/>
    </row>
    <row r="480" spans="3:5" ht="18">
      <c r="C480" s="16"/>
      <c r="E480" s="16"/>
    </row>
    <row r="481" spans="3:5" ht="18">
      <c r="C481" s="16"/>
      <c r="E481" s="16"/>
    </row>
    <row r="482" spans="3:5" ht="18">
      <c r="C482" s="16"/>
      <c r="E482" s="16"/>
    </row>
    <row r="483" spans="3:5" ht="18">
      <c r="C483" s="16"/>
      <c r="E483" s="16"/>
    </row>
    <row r="484" spans="3:5" ht="18">
      <c r="C484" s="16"/>
      <c r="E484" s="16"/>
    </row>
    <row r="485" spans="3:5" ht="18">
      <c r="C485" s="16"/>
      <c r="E485" s="16"/>
    </row>
    <row r="486" spans="3:5" ht="18">
      <c r="C486" s="16"/>
      <c r="E486" s="16"/>
    </row>
    <row r="487" spans="3:5" ht="18">
      <c r="C487" s="16"/>
      <c r="E487" s="16"/>
    </row>
    <row r="488" spans="3:5" ht="18">
      <c r="C488" s="16"/>
      <c r="E488" s="16"/>
    </row>
    <row r="489" spans="3:5" ht="18">
      <c r="C489" s="16"/>
      <c r="E489" s="16"/>
    </row>
    <row r="490" spans="3:5" ht="18">
      <c r="C490" s="16"/>
      <c r="E490" s="16"/>
    </row>
    <row r="491" spans="3:5" ht="18">
      <c r="C491" s="16"/>
      <c r="E491" s="16"/>
    </row>
    <row r="492" spans="3:5" ht="18">
      <c r="C492" s="16"/>
      <c r="E492" s="16"/>
    </row>
    <row r="493" spans="3:5" ht="18">
      <c r="C493" s="16"/>
      <c r="E493" s="16"/>
    </row>
    <row r="494" spans="3:5" ht="18">
      <c r="C494" s="16"/>
      <c r="E494" s="16"/>
    </row>
    <row r="495" spans="3:5" ht="18">
      <c r="C495" s="16"/>
      <c r="E495" s="16"/>
    </row>
    <row r="496" spans="3:5" ht="18">
      <c r="C496" s="16"/>
      <c r="E496" s="16"/>
    </row>
    <row r="497" spans="3:5" ht="18">
      <c r="C497" s="16"/>
      <c r="E497" s="16"/>
    </row>
    <row r="498" spans="3:5" ht="18">
      <c r="C498" s="16"/>
      <c r="E498" s="16"/>
    </row>
    <row r="499" spans="3:5" ht="18">
      <c r="C499" s="16"/>
      <c r="E499" s="16"/>
    </row>
    <row r="500" spans="3:5" ht="18">
      <c r="C500" s="16"/>
      <c r="E500" s="16"/>
    </row>
    <row r="501" spans="3:5" ht="18">
      <c r="C501" s="16"/>
      <c r="E501" s="16"/>
    </row>
    <row r="502" spans="3:5" ht="18">
      <c r="C502" s="16"/>
      <c r="E502" s="16"/>
    </row>
    <row r="503" spans="3:5" ht="18">
      <c r="C503" s="16"/>
      <c r="E503" s="16"/>
    </row>
    <row r="504" spans="3:5" ht="18">
      <c r="C504" s="16"/>
      <c r="E504" s="16"/>
    </row>
    <row r="505" spans="3:5" ht="18">
      <c r="C505" s="16"/>
      <c r="E505" s="16"/>
    </row>
    <row r="506" spans="3:5" ht="18">
      <c r="C506" s="16"/>
      <c r="E506" s="16"/>
    </row>
    <row r="507" spans="3:5" ht="18">
      <c r="C507" s="16"/>
      <c r="E507" s="16"/>
    </row>
    <row r="508" spans="3:5" ht="18">
      <c r="C508" s="16"/>
      <c r="E508" s="16"/>
    </row>
    <row r="509" spans="3:5" ht="18">
      <c r="C509" s="16"/>
      <c r="E509" s="16"/>
    </row>
    <row r="510" spans="3:5" ht="18">
      <c r="C510" s="16"/>
      <c r="E510" s="16"/>
    </row>
    <row r="511" spans="3:5" ht="18">
      <c r="C511" s="16"/>
      <c r="E511" s="16"/>
    </row>
    <row r="512" spans="3:5" ht="18">
      <c r="C512" s="16"/>
      <c r="E512" s="16"/>
    </row>
    <row r="513" spans="3:5" ht="18">
      <c r="C513" s="16"/>
      <c r="E513" s="16"/>
    </row>
    <row r="514" spans="3:5" ht="18">
      <c r="C514" s="16"/>
      <c r="E514" s="16"/>
    </row>
    <row r="515" spans="3:5" ht="18">
      <c r="C515" s="16"/>
      <c r="E515" s="16"/>
    </row>
    <row r="516" spans="3:5" ht="18">
      <c r="C516" s="16"/>
      <c r="E516" s="16"/>
    </row>
    <row r="517" spans="3:5" ht="18">
      <c r="C517" s="16"/>
      <c r="E517" s="16"/>
    </row>
    <row r="518" spans="3:5" ht="18">
      <c r="C518" s="16"/>
      <c r="E518" s="16"/>
    </row>
    <row r="519" spans="3:5" ht="18">
      <c r="C519" s="16"/>
      <c r="E519" s="16"/>
    </row>
    <row r="520" spans="3:5" ht="18">
      <c r="C520" s="16"/>
      <c r="E520" s="16"/>
    </row>
    <row r="521" spans="3:5" ht="18">
      <c r="C521" s="16"/>
      <c r="E521" s="16"/>
    </row>
    <row r="522" spans="3:5" ht="18">
      <c r="C522" s="16"/>
      <c r="E522" s="16"/>
    </row>
    <row r="523" spans="3:5" ht="18">
      <c r="C523" s="16"/>
      <c r="E523" s="16"/>
    </row>
    <row r="524" spans="3:5" ht="18">
      <c r="C524" s="16"/>
      <c r="E524" s="16"/>
    </row>
    <row r="525" spans="3:5" ht="18">
      <c r="C525" s="16"/>
      <c r="E525" s="16"/>
    </row>
    <row r="526" spans="3:5" ht="18">
      <c r="C526" s="16"/>
      <c r="E526" s="16"/>
    </row>
    <row r="527" spans="3:5" ht="18">
      <c r="C527" s="16"/>
      <c r="E527" s="16"/>
    </row>
    <row r="528" spans="3:5" ht="18">
      <c r="C528" s="16"/>
      <c r="E528" s="16"/>
    </row>
    <row r="529" spans="3:5" ht="18">
      <c r="C529" s="16"/>
      <c r="E529" s="16"/>
    </row>
    <row r="530" spans="3:5" ht="18">
      <c r="C530" s="16"/>
      <c r="E530" s="16"/>
    </row>
    <row r="531" spans="3:5" ht="18">
      <c r="C531" s="16"/>
      <c r="E531" s="16"/>
    </row>
    <row r="532" spans="3:5" ht="18">
      <c r="C532" s="16"/>
      <c r="E532" s="16"/>
    </row>
    <row r="533" spans="3:5" ht="18">
      <c r="C533" s="16"/>
      <c r="E533" s="16"/>
    </row>
    <row r="534" spans="3:5" ht="18">
      <c r="C534" s="16"/>
      <c r="E534" s="16"/>
    </row>
    <row r="535" spans="3:5" ht="18">
      <c r="C535" s="16"/>
      <c r="E535" s="16"/>
    </row>
    <row r="536" spans="3:5" ht="18">
      <c r="C536" s="16"/>
      <c r="E536" s="16"/>
    </row>
    <row r="537" spans="3:5" ht="18">
      <c r="C537" s="16"/>
      <c r="E537" s="16"/>
    </row>
    <row r="538" spans="3:5" ht="18">
      <c r="C538" s="16"/>
      <c r="E538" s="16"/>
    </row>
    <row r="539" spans="3:5" ht="18">
      <c r="C539" s="16"/>
      <c r="E539" s="16"/>
    </row>
    <row r="540" spans="3:5" ht="18">
      <c r="C540" s="16"/>
      <c r="E540" s="16"/>
    </row>
    <row r="541" spans="3:5" ht="18">
      <c r="C541" s="16"/>
      <c r="E541" s="16"/>
    </row>
    <row r="542" spans="3:5" ht="18">
      <c r="C542" s="16"/>
      <c r="E542" s="16"/>
    </row>
    <row r="543" spans="3:5" ht="18">
      <c r="C543" s="16"/>
      <c r="E543" s="16"/>
    </row>
    <row r="544" spans="3:5" ht="18">
      <c r="C544" s="16"/>
      <c r="E544" s="16"/>
    </row>
    <row r="545" spans="3:5" ht="18">
      <c r="C545" s="16"/>
      <c r="E545" s="16"/>
    </row>
    <row r="546" spans="3:5" ht="18">
      <c r="C546" s="16"/>
      <c r="E546" s="16"/>
    </row>
    <row r="547" spans="3:5" ht="18">
      <c r="C547" s="16"/>
      <c r="E547" s="16"/>
    </row>
    <row r="548" spans="3:5" ht="18">
      <c r="C548" s="16"/>
      <c r="E548" s="16"/>
    </row>
    <row r="549" spans="3:5" ht="18">
      <c r="C549" s="16"/>
      <c r="E549" s="16"/>
    </row>
    <row r="550" spans="3:5" ht="18">
      <c r="C550" s="16"/>
      <c r="E550" s="16"/>
    </row>
    <row r="551" spans="3:5" ht="18">
      <c r="C551" s="16"/>
      <c r="E551" s="16"/>
    </row>
    <row r="552" spans="3:5" ht="18">
      <c r="C552" s="16"/>
      <c r="E552" s="16"/>
    </row>
    <row r="553" spans="3:5" ht="18">
      <c r="C553" s="16"/>
      <c r="E553" s="16"/>
    </row>
    <row r="554" spans="3:5" ht="18">
      <c r="C554" s="16"/>
      <c r="E554" s="16"/>
    </row>
    <row r="555" spans="3:5" ht="18">
      <c r="C555" s="16"/>
      <c r="E555" s="16"/>
    </row>
    <row r="556" spans="3:5" ht="18">
      <c r="C556" s="16"/>
      <c r="E556" s="16"/>
    </row>
    <row r="557" spans="3:5" ht="18">
      <c r="C557" s="16"/>
      <c r="E557" s="16"/>
    </row>
    <row r="558" spans="3:5" ht="18">
      <c r="C558" s="16"/>
      <c r="E558" s="16"/>
    </row>
    <row r="559" spans="3:5" ht="18">
      <c r="C559" s="16"/>
      <c r="E559" s="16"/>
    </row>
    <row r="560" spans="3:5" ht="18">
      <c r="C560" s="16"/>
      <c r="E560" s="16"/>
    </row>
    <row r="561" spans="3:5" ht="18">
      <c r="C561" s="16"/>
      <c r="E561" s="16"/>
    </row>
    <row r="562" spans="3:5" ht="18">
      <c r="C562" s="16"/>
      <c r="E562" s="16"/>
    </row>
    <row r="563" spans="3:5" ht="18">
      <c r="C563" s="16"/>
      <c r="E563" s="16"/>
    </row>
    <row r="564" spans="3:5" ht="18">
      <c r="C564" s="16"/>
      <c r="E564" s="16"/>
    </row>
    <row r="565" spans="3:5" ht="18">
      <c r="C565" s="16"/>
      <c r="E565" s="16"/>
    </row>
    <row r="566" spans="3:5" ht="18">
      <c r="C566" s="16"/>
      <c r="E566" s="16"/>
    </row>
    <row r="567" spans="3:5" ht="18">
      <c r="C567" s="16"/>
      <c r="E567" s="16"/>
    </row>
    <row r="568" spans="3:5" ht="18">
      <c r="C568" s="16"/>
      <c r="E568" s="16"/>
    </row>
    <row r="569" spans="3:5" ht="18">
      <c r="C569" s="16"/>
      <c r="E569" s="16"/>
    </row>
    <row r="570" spans="3:5" ht="18">
      <c r="C570" s="16"/>
      <c r="E570" s="16"/>
    </row>
    <row r="571" spans="3:5" ht="18">
      <c r="C571" s="16"/>
      <c r="E571" s="16"/>
    </row>
    <row r="572" spans="3:5" ht="18">
      <c r="C572" s="16"/>
      <c r="E572" s="16"/>
    </row>
    <row r="573" spans="3:5" ht="18">
      <c r="C573" s="16"/>
      <c r="E573" s="16"/>
    </row>
    <row r="574" spans="3:5" ht="18">
      <c r="C574" s="16"/>
      <c r="E574" s="16"/>
    </row>
    <row r="575" spans="3:5" ht="18">
      <c r="C575" s="16"/>
      <c r="E575" s="16"/>
    </row>
    <row r="576" spans="3:5" ht="18">
      <c r="C576" s="16"/>
      <c r="E576" s="16"/>
    </row>
    <row r="577" spans="3:5" ht="18">
      <c r="C577" s="16"/>
      <c r="E577" s="16"/>
    </row>
    <row r="578" spans="3:5" ht="18">
      <c r="C578" s="16"/>
      <c r="E578" s="16"/>
    </row>
    <row r="579" spans="3:5" ht="18">
      <c r="C579" s="16"/>
      <c r="E579" s="16"/>
    </row>
    <row r="580" spans="3:5" ht="18">
      <c r="C580" s="16"/>
      <c r="E580" s="16"/>
    </row>
    <row r="581" spans="3:5" ht="18">
      <c r="C581" s="16"/>
      <c r="E581" s="16"/>
    </row>
    <row r="582" spans="3:5" ht="18">
      <c r="C582" s="16"/>
      <c r="E582" s="16"/>
    </row>
    <row r="583" spans="3:5" ht="18">
      <c r="C583" s="16"/>
      <c r="E583" s="16"/>
    </row>
    <row r="584" spans="3:5" ht="18">
      <c r="C584" s="16"/>
      <c r="E584" s="16"/>
    </row>
    <row r="585" spans="3:5" ht="18">
      <c r="C585" s="16"/>
      <c r="E585" s="16"/>
    </row>
    <row r="586" spans="3:5" ht="18">
      <c r="C586" s="16"/>
      <c r="E586" s="16"/>
    </row>
    <row r="587" spans="3:5" ht="18">
      <c r="C587" s="16"/>
      <c r="E587" s="16"/>
    </row>
    <row r="588" spans="3:5" ht="18">
      <c r="C588" s="16"/>
      <c r="E588" s="16"/>
    </row>
    <row r="589" spans="3:5" ht="18">
      <c r="C589" s="16"/>
      <c r="E589" s="16"/>
    </row>
    <row r="590" spans="3:5" ht="18">
      <c r="C590" s="16"/>
      <c r="E590" s="16"/>
    </row>
    <row r="591" spans="3:5" ht="18">
      <c r="C591" s="16"/>
      <c r="E591" s="16"/>
    </row>
    <row r="592" spans="3:5" ht="18">
      <c r="C592" s="16"/>
      <c r="E592" s="16"/>
    </row>
    <row r="593" spans="3:5" ht="18">
      <c r="C593" s="16"/>
      <c r="E593" s="16"/>
    </row>
    <row r="594" spans="3:5" ht="18">
      <c r="C594" s="16"/>
      <c r="E594" s="16"/>
    </row>
    <row r="595" spans="3:5" ht="18">
      <c r="C595" s="16"/>
      <c r="E595" s="16"/>
    </row>
    <row r="596" spans="3:5" ht="18">
      <c r="C596" s="16"/>
      <c r="E596" s="16"/>
    </row>
    <row r="597" spans="3:5" ht="18">
      <c r="C597" s="16"/>
      <c r="E597" s="16"/>
    </row>
    <row r="598" spans="3:5" ht="18">
      <c r="C598" s="16"/>
      <c r="E598" s="16"/>
    </row>
    <row r="599" spans="3:5" ht="18">
      <c r="C599" s="16"/>
      <c r="E599" s="16"/>
    </row>
    <row r="600" spans="3:5" ht="18">
      <c r="C600" s="16"/>
      <c r="E600" s="16"/>
    </row>
    <row r="601" spans="3:5" ht="18">
      <c r="C601" s="16"/>
      <c r="E601" s="16"/>
    </row>
    <row r="602" spans="3:5" ht="18">
      <c r="C602" s="16"/>
      <c r="E602" s="16"/>
    </row>
    <row r="603" spans="3:5" ht="18">
      <c r="C603" s="16"/>
      <c r="E603" s="16"/>
    </row>
    <row r="604" spans="3:5" ht="18">
      <c r="C604" s="16"/>
      <c r="E604" s="16"/>
    </row>
    <row r="605" spans="3:5" ht="18">
      <c r="C605" s="16"/>
      <c r="E605" s="16"/>
    </row>
    <row r="606" spans="3:5" ht="18">
      <c r="C606" s="16"/>
      <c r="E606" s="16"/>
    </row>
    <row r="607" spans="3:5" ht="18">
      <c r="C607" s="16"/>
      <c r="E607" s="16"/>
    </row>
    <row r="608" spans="3:5" ht="18">
      <c r="C608" s="16"/>
      <c r="E608" s="16"/>
    </row>
    <row r="609" spans="3:5" ht="18">
      <c r="C609" s="16"/>
      <c r="E609" s="16"/>
    </row>
    <row r="610" spans="3:5" ht="18">
      <c r="C610" s="16"/>
      <c r="E610" s="16"/>
    </row>
    <row r="611" spans="3:5" ht="18">
      <c r="C611" s="16"/>
      <c r="E611" s="16"/>
    </row>
    <row r="612" spans="3:5" ht="18">
      <c r="C612" s="16"/>
      <c r="E612" s="16"/>
    </row>
    <row r="613" spans="3:5" ht="18">
      <c r="C613" s="16"/>
      <c r="E613" s="16"/>
    </row>
    <row r="614" spans="3:5" ht="18">
      <c r="C614" s="16"/>
      <c r="E614" s="16"/>
    </row>
    <row r="615" spans="3:5" ht="18">
      <c r="C615" s="16"/>
      <c r="E615" s="16"/>
    </row>
    <row r="616" spans="3:5" ht="18">
      <c r="C616" s="16"/>
      <c r="E616" s="16"/>
    </row>
    <row r="617" spans="3:5" ht="18">
      <c r="C617" s="16"/>
      <c r="E617" s="16"/>
    </row>
    <row r="618" spans="3:5" ht="18">
      <c r="C618" s="16"/>
      <c r="E618" s="16"/>
    </row>
    <row r="619" spans="3:5" ht="18">
      <c r="C619" s="16"/>
      <c r="E619" s="16"/>
    </row>
    <row r="620" spans="3:5" ht="18">
      <c r="C620" s="16"/>
      <c r="E620" s="16"/>
    </row>
    <row r="621" spans="3:5" ht="18">
      <c r="C621" s="16"/>
      <c r="E621" s="16"/>
    </row>
    <row r="622" spans="3:5" ht="18">
      <c r="C622" s="16"/>
      <c r="E622" s="16"/>
    </row>
    <row r="623" spans="3:5" ht="18">
      <c r="C623" s="16"/>
      <c r="E623" s="16"/>
    </row>
    <row r="624" spans="3:5" ht="18">
      <c r="C624" s="16"/>
      <c r="E624" s="16"/>
    </row>
    <row r="625" spans="3:5" ht="18">
      <c r="C625" s="16"/>
      <c r="E625" s="16"/>
    </row>
    <row r="626" spans="3:5" ht="18">
      <c r="C626" s="16"/>
      <c r="E626" s="16"/>
    </row>
    <row r="627" spans="3:5" ht="18">
      <c r="C627" s="16"/>
      <c r="E627" s="16"/>
    </row>
    <row r="628" spans="3:5" ht="18">
      <c r="C628" s="16"/>
      <c r="E628" s="16"/>
    </row>
    <row r="629" spans="3:5" ht="18">
      <c r="C629" s="16"/>
      <c r="E629" s="16"/>
    </row>
    <row r="630" spans="3:5" ht="18">
      <c r="C630" s="16"/>
      <c r="E630" s="16"/>
    </row>
    <row r="631" spans="3:5" ht="18">
      <c r="C631" s="16"/>
      <c r="E631" s="16"/>
    </row>
    <row r="632" spans="3:5" ht="18">
      <c r="C632" s="16"/>
      <c r="E632" s="16"/>
    </row>
    <row r="633" spans="3:5" ht="18">
      <c r="C633" s="16"/>
      <c r="E633" s="16"/>
    </row>
    <row r="634" spans="3:5" ht="18">
      <c r="C634" s="16"/>
      <c r="E634" s="16"/>
    </row>
    <row r="635" spans="3:5" ht="18">
      <c r="C635" s="16"/>
      <c r="E635" s="16"/>
    </row>
    <row r="636" spans="3:5" ht="18">
      <c r="C636" s="16"/>
      <c r="E636" s="16"/>
    </row>
    <row r="637" spans="3:5" ht="18">
      <c r="C637" s="16"/>
      <c r="E637" s="16"/>
    </row>
    <row r="638" spans="3:5" ht="18">
      <c r="C638" s="16"/>
      <c r="E638" s="16"/>
    </row>
    <row r="639" spans="3:5" ht="18">
      <c r="C639" s="16"/>
      <c r="E639" s="16"/>
    </row>
    <row r="640" spans="3:5" ht="18">
      <c r="C640" s="16"/>
      <c r="E640" s="16"/>
    </row>
    <row r="641" spans="3:5" ht="18">
      <c r="C641" s="16"/>
      <c r="E641" s="16"/>
    </row>
    <row r="642" spans="3:5" ht="18">
      <c r="C642" s="16"/>
      <c r="E642" s="16"/>
    </row>
    <row r="643" spans="3:5" ht="18">
      <c r="C643" s="16"/>
      <c r="E643" s="16"/>
    </row>
    <row r="644" spans="3:5" ht="18">
      <c r="C644" s="16"/>
      <c r="E644" s="16"/>
    </row>
    <row r="645" spans="3:5" ht="18">
      <c r="C645" s="16"/>
      <c r="E645" s="16"/>
    </row>
    <row r="646" spans="3:5" ht="18">
      <c r="C646" s="16"/>
      <c r="E646" s="16"/>
    </row>
    <row r="647" spans="3:5" ht="18">
      <c r="C647" s="16"/>
      <c r="E647" s="16"/>
    </row>
    <row r="648" spans="3:5" ht="18">
      <c r="C648" s="16"/>
      <c r="E648" s="16"/>
    </row>
    <row r="649" spans="3:5" ht="18">
      <c r="C649" s="16"/>
      <c r="E649" s="16"/>
    </row>
    <row r="650" spans="3:5" ht="18">
      <c r="C650" s="16"/>
      <c r="E650" s="16"/>
    </row>
    <row r="651" spans="3:5" ht="18">
      <c r="C651" s="16"/>
      <c r="E651" s="16"/>
    </row>
    <row r="652" spans="3:5" ht="18">
      <c r="C652" s="16"/>
      <c r="E652" s="16"/>
    </row>
    <row r="653" spans="3:5" ht="18">
      <c r="C653" s="16"/>
      <c r="E653" s="16"/>
    </row>
    <row r="654" spans="3:5" ht="18">
      <c r="C654" s="16"/>
      <c r="E654" s="16"/>
    </row>
    <row r="655" spans="3:5" ht="18">
      <c r="C655" s="16"/>
      <c r="E655" s="16"/>
    </row>
    <row r="656" spans="3:5" ht="18">
      <c r="C656" s="16"/>
      <c r="E656" s="16"/>
    </row>
    <row r="657" spans="3:5" ht="18">
      <c r="C657" s="16"/>
      <c r="E657" s="16"/>
    </row>
    <row r="658" spans="3:5" ht="18">
      <c r="C658" s="16"/>
      <c r="E658" s="16"/>
    </row>
    <row r="659" spans="3:5" ht="18">
      <c r="C659" s="16"/>
      <c r="E659" s="16"/>
    </row>
    <row r="660" ht="18">
      <c r="E660" s="16"/>
    </row>
    <row r="661" ht="18">
      <c r="E661" s="16"/>
    </row>
    <row r="662" ht="18">
      <c r="E662" s="16"/>
    </row>
    <row r="663" ht="18">
      <c r="E663" s="16"/>
    </row>
  </sheetData>
  <sheetProtection/>
  <mergeCells count="2">
    <mergeCell ref="C1:E1"/>
    <mergeCell ref="A2:G2"/>
  </mergeCells>
  <printOptions horizontalCentered="1"/>
  <pageMargins left="0" right="0" top="0.2755905511811024" bottom="0.11811023622047245" header="0" footer="0"/>
  <pageSetup fitToHeight="8" horizontalDpi="600" verticalDpi="600" orientation="portrait" paperSize="9" scale="6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C1">
      <selection activeCell="AC1" sqref="AC1"/>
    </sheetView>
  </sheetViews>
  <sheetFormatPr defaultColWidth="9.00390625" defaultRowHeight="12.75"/>
  <cols>
    <col min="1" max="1" width="63.625" style="0" customWidth="1"/>
    <col min="2" max="2" width="10.25390625" style="0" customWidth="1"/>
    <col min="3" max="3" width="12.125" style="0" customWidth="1"/>
    <col min="4" max="4" width="13.00390625" style="0" customWidth="1"/>
    <col min="5" max="5" width="10.375" style="0" customWidth="1"/>
    <col min="6" max="6" width="10.875" style="0" customWidth="1"/>
    <col min="7" max="7" width="11.875" style="0" customWidth="1"/>
    <col min="8" max="9" width="9.875" style="396" customWidth="1"/>
    <col min="10" max="10" width="12.875" style="396" customWidth="1"/>
    <col min="11" max="11" width="12.625" style="396" customWidth="1"/>
    <col min="12" max="12" width="9.875" style="396" customWidth="1"/>
    <col min="13" max="13" width="10.625" style="396" customWidth="1"/>
    <col min="14" max="14" width="11.625" style="396" customWidth="1"/>
    <col min="15" max="15" width="11.00390625" style="396" customWidth="1"/>
  </cols>
  <sheetData>
    <row r="1" spans="8:15" s="397" customFormat="1" ht="50.25" customHeight="1">
      <c r="H1" s="398"/>
      <c r="I1" s="398"/>
      <c r="J1" s="398"/>
      <c r="K1" s="398"/>
      <c r="L1" s="504" t="s">
        <v>374</v>
      </c>
      <c r="M1" s="505"/>
      <c r="N1" s="505"/>
      <c r="O1" s="505"/>
    </row>
    <row r="2" spans="8:15" s="397" customFormat="1" ht="15">
      <c r="H2" s="398"/>
      <c r="I2" s="398"/>
      <c r="J2" s="398"/>
      <c r="K2" s="398"/>
      <c r="L2" s="506" t="s">
        <v>338</v>
      </c>
      <c r="M2" s="505"/>
      <c r="N2" s="505"/>
      <c r="O2" s="505"/>
    </row>
    <row r="3" spans="8:15" s="397" customFormat="1" ht="15">
      <c r="H3" s="398"/>
      <c r="I3" s="398"/>
      <c r="J3" s="398"/>
      <c r="K3" s="398"/>
      <c r="L3" s="398"/>
      <c r="M3" s="399"/>
      <c r="N3" s="399"/>
      <c r="O3" s="399"/>
    </row>
    <row r="4" spans="2:15" s="397" customFormat="1" ht="35.25" customHeight="1">
      <c r="B4" s="517" t="s">
        <v>367</v>
      </c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399"/>
      <c r="N4" s="399"/>
      <c r="O4" s="399"/>
    </row>
    <row r="5" spans="8:15" s="397" customFormat="1" ht="15">
      <c r="H5" s="398"/>
      <c r="I5" s="398"/>
      <c r="J5" s="398"/>
      <c r="K5" s="398"/>
      <c r="L5" s="398"/>
      <c r="M5" s="398"/>
      <c r="N5" s="398"/>
      <c r="O5" s="398"/>
    </row>
    <row r="6" spans="1:15" s="397" customFormat="1" ht="15">
      <c r="A6" s="507" t="s">
        <v>336</v>
      </c>
      <c r="B6" s="515" t="s">
        <v>342</v>
      </c>
      <c r="C6" s="511" t="s">
        <v>368</v>
      </c>
      <c r="D6" s="511"/>
      <c r="E6" s="511"/>
      <c r="F6" s="511"/>
      <c r="G6" s="511"/>
      <c r="H6" s="512"/>
      <c r="I6" s="509" t="s">
        <v>344</v>
      </c>
      <c r="J6" s="513" t="s">
        <v>371</v>
      </c>
      <c r="K6" s="513"/>
      <c r="L6" s="513"/>
      <c r="M6" s="513"/>
      <c r="N6" s="513"/>
      <c r="O6" s="514"/>
    </row>
    <row r="7" spans="1:15" s="403" customFormat="1" ht="79.5" customHeight="1">
      <c r="A7" s="508"/>
      <c r="B7" s="516"/>
      <c r="C7" s="401" t="s">
        <v>339</v>
      </c>
      <c r="D7" s="400" t="s">
        <v>340</v>
      </c>
      <c r="E7" s="400" t="s">
        <v>341</v>
      </c>
      <c r="F7" s="400" t="s">
        <v>343</v>
      </c>
      <c r="G7" s="400" t="s">
        <v>361</v>
      </c>
      <c r="H7" s="415" t="s">
        <v>360</v>
      </c>
      <c r="I7" s="510"/>
      <c r="J7" s="402" t="s">
        <v>339</v>
      </c>
      <c r="K7" s="402" t="s">
        <v>340</v>
      </c>
      <c r="L7" s="402" t="s">
        <v>341</v>
      </c>
      <c r="M7" s="402" t="s">
        <v>343</v>
      </c>
      <c r="N7" s="402" t="s">
        <v>361</v>
      </c>
      <c r="O7" s="415" t="s">
        <v>362</v>
      </c>
    </row>
    <row r="8" spans="1:15" s="426" customFormat="1" ht="13.5" customHeight="1">
      <c r="A8" s="421">
        <v>1</v>
      </c>
      <c r="B8" s="422">
        <v>2</v>
      </c>
      <c r="C8" s="423">
        <v>3</v>
      </c>
      <c r="D8" s="424">
        <v>4</v>
      </c>
      <c r="E8" s="424">
        <v>5</v>
      </c>
      <c r="F8" s="424">
        <v>6</v>
      </c>
      <c r="G8" s="424">
        <v>7</v>
      </c>
      <c r="H8" s="420">
        <v>8</v>
      </c>
      <c r="I8" s="425">
        <v>9</v>
      </c>
      <c r="J8" s="420">
        <v>10</v>
      </c>
      <c r="K8" s="420">
        <v>11</v>
      </c>
      <c r="L8" s="420">
        <v>12</v>
      </c>
      <c r="M8" s="420">
        <v>13</v>
      </c>
      <c r="N8" s="420">
        <v>14</v>
      </c>
      <c r="O8" s="420">
        <v>15</v>
      </c>
    </row>
    <row r="9" spans="1:15" s="397" customFormat="1" ht="28.5" customHeight="1">
      <c r="A9" s="404" t="s">
        <v>359</v>
      </c>
      <c r="B9" s="405">
        <v>800</v>
      </c>
      <c r="C9" s="406">
        <v>13905187.07</v>
      </c>
      <c r="D9" s="406">
        <v>966470.08</v>
      </c>
      <c r="E9" s="406">
        <v>481332.94</v>
      </c>
      <c r="F9" s="406">
        <v>254041.56</v>
      </c>
      <c r="G9" s="406">
        <v>15607031.65</v>
      </c>
      <c r="H9" s="412">
        <v>19508.789562500002</v>
      </c>
      <c r="I9" s="408"/>
      <c r="J9" s="407"/>
      <c r="K9" s="407"/>
      <c r="L9" s="407"/>
      <c r="M9" s="407"/>
      <c r="N9" s="407"/>
      <c r="O9" s="412"/>
    </row>
    <row r="10" spans="1:15" s="397" customFormat="1" ht="29.25" customHeight="1">
      <c r="A10" s="404" t="s">
        <v>364</v>
      </c>
      <c r="B10" s="405">
        <v>214</v>
      </c>
      <c r="C10" s="406">
        <v>4976089.37</v>
      </c>
      <c r="D10" s="406">
        <v>230575.89</v>
      </c>
      <c r="E10" s="406">
        <v>138061</v>
      </c>
      <c r="F10" s="406">
        <v>79666.04</v>
      </c>
      <c r="G10" s="406">
        <v>5424392.3</v>
      </c>
      <c r="H10" s="412">
        <v>25347.627570093457</v>
      </c>
      <c r="I10" s="408"/>
      <c r="J10" s="407"/>
      <c r="K10" s="407"/>
      <c r="L10" s="407"/>
      <c r="M10" s="407"/>
      <c r="N10" s="407"/>
      <c r="O10" s="412"/>
    </row>
    <row r="11" spans="1:15" s="397" customFormat="1" ht="47.25" customHeight="1">
      <c r="A11" s="404" t="s">
        <v>369</v>
      </c>
      <c r="B11" s="405">
        <v>155</v>
      </c>
      <c r="C11" s="406">
        <v>3193329.14</v>
      </c>
      <c r="D11" s="406">
        <v>501271.55</v>
      </c>
      <c r="E11" s="406">
        <v>76780</v>
      </c>
      <c r="F11" s="406">
        <v>68990.5</v>
      </c>
      <c r="G11" s="406">
        <v>3840371.19</v>
      </c>
      <c r="H11" s="412">
        <v>24776.588322580646</v>
      </c>
      <c r="I11" s="408">
        <v>87</v>
      </c>
      <c r="J11" s="407">
        <v>2211155</v>
      </c>
      <c r="K11" s="407">
        <v>281358.87</v>
      </c>
      <c r="L11" s="407">
        <v>153442.5</v>
      </c>
      <c r="M11" s="407">
        <v>38723.7</v>
      </c>
      <c r="N11" s="407">
        <v>2684680.0700000003</v>
      </c>
      <c r="O11" s="412">
        <v>30858.391609195405</v>
      </c>
    </row>
    <row r="12" spans="1:15" s="397" customFormat="1" ht="42.75" customHeight="1">
      <c r="A12" s="404" t="s">
        <v>345</v>
      </c>
      <c r="B12" s="405">
        <v>30</v>
      </c>
      <c r="C12" s="406">
        <v>1880387.42</v>
      </c>
      <c r="D12" s="406">
        <v>65342.1</v>
      </c>
      <c r="E12" s="406">
        <v>5470</v>
      </c>
      <c r="F12" s="406">
        <v>42039.9</v>
      </c>
      <c r="G12" s="406">
        <v>1993239.42</v>
      </c>
      <c r="H12" s="412">
        <v>66441.314</v>
      </c>
      <c r="I12" s="408">
        <v>4</v>
      </c>
      <c r="J12" s="407">
        <v>158150.42</v>
      </c>
      <c r="K12" s="407">
        <v>8712.28</v>
      </c>
      <c r="L12" s="407">
        <v>1312</v>
      </c>
      <c r="M12" s="407">
        <v>5605.32</v>
      </c>
      <c r="N12" s="407">
        <v>173780.02000000002</v>
      </c>
      <c r="O12" s="412">
        <v>43445.005000000005</v>
      </c>
    </row>
    <row r="13" spans="1:15" s="397" customFormat="1" ht="28.5" customHeight="1">
      <c r="A13" s="404" t="s">
        <v>346</v>
      </c>
      <c r="B13" s="405">
        <v>57</v>
      </c>
      <c r="C13" s="406">
        <v>2691983.47</v>
      </c>
      <c r="D13" s="406">
        <v>184092.9</v>
      </c>
      <c r="E13" s="406">
        <v>15070</v>
      </c>
      <c r="F13" s="406">
        <v>98844.84</v>
      </c>
      <c r="G13" s="406">
        <v>2989991.21</v>
      </c>
      <c r="H13" s="412">
        <v>52455.98614035088</v>
      </c>
      <c r="I13" s="408">
        <v>18</v>
      </c>
      <c r="J13" s="407">
        <v>252960.56</v>
      </c>
      <c r="K13" s="407">
        <v>58134.6</v>
      </c>
      <c r="L13" s="407">
        <v>14514</v>
      </c>
      <c r="M13" s="407">
        <v>31214.16</v>
      </c>
      <c r="N13" s="407">
        <v>356823.31999999995</v>
      </c>
      <c r="O13" s="412">
        <v>19823.517777777775</v>
      </c>
    </row>
    <row r="14" spans="1:15" s="397" customFormat="1" ht="46.5" customHeight="1">
      <c r="A14" s="404" t="s">
        <v>347</v>
      </c>
      <c r="B14" s="405">
        <v>35</v>
      </c>
      <c r="C14" s="406">
        <v>1851769.18</v>
      </c>
      <c r="D14" s="406">
        <v>146571.6</v>
      </c>
      <c r="E14" s="406">
        <v>7080</v>
      </c>
      <c r="F14" s="406">
        <v>38650.5</v>
      </c>
      <c r="G14" s="406">
        <v>2044071.28</v>
      </c>
      <c r="H14" s="412">
        <v>58402.03657142857</v>
      </c>
      <c r="I14" s="408">
        <v>5</v>
      </c>
      <c r="J14" s="407">
        <v>152807.28</v>
      </c>
      <c r="K14" s="407">
        <v>20938.8</v>
      </c>
      <c r="L14" s="407">
        <v>8384.5</v>
      </c>
      <c r="M14" s="407">
        <v>5521.5</v>
      </c>
      <c r="N14" s="407">
        <v>187652.08</v>
      </c>
      <c r="O14" s="412">
        <v>37530.416</v>
      </c>
    </row>
    <row r="15" spans="1:15" s="397" customFormat="1" ht="27" customHeight="1">
      <c r="A15" s="404" t="s">
        <v>348</v>
      </c>
      <c r="B15" s="405">
        <v>128</v>
      </c>
      <c r="C15" s="406">
        <v>3634869.65</v>
      </c>
      <c r="D15" s="406">
        <v>173206.62</v>
      </c>
      <c r="E15" s="406">
        <v>37010</v>
      </c>
      <c r="F15" s="406">
        <v>176483.88</v>
      </c>
      <c r="G15" s="406">
        <v>4021570.15</v>
      </c>
      <c r="H15" s="412">
        <v>31418.516796875</v>
      </c>
      <c r="I15" s="408"/>
      <c r="J15" s="407"/>
      <c r="K15" s="407"/>
      <c r="L15" s="407"/>
      <c r="M15" s="407"/>
      <c r="N15" s="407"/>
      <c r="O15" s="412"/>
    </row>
    <row r="16" spans="1:15" s="397" customFormat="1" ht="28.5" customHeight="1">
      <c r="A16" s="404" t="s">
        <v>349</v>
      </c>
      <c r="B16" s="405">
        <v>24</v>
      </c>
      <c r="C16" s="406">
        <v>1499351.44</v>
      </c>
      <c r="D16" s="406">
        <v>49968.82</v>
      </c>
      <c r="E16" s="406">
        <v>7010</v>
      </c>
      <c r="F16" s="406">
        <v>37741.05</v>
      </c>
      <c r="G16" s="406">
        <v>1594071.31</v>
      </c>
      <c r="H16" s="412">
        <v>66419.63791666667</v>
      </c>
      <c r="I16" s="408"/>
      <c r="J16" s="407"/>
      <c r="K16" s="407"/>
      <c r="L16" s="407"/>
      <c r="M16" s="407"/>
      <c r="N16" s="407"/>
      <c r="O16" s="412"/>
    </row>
    <row r="17" spans="1:15" s="397" customFormat="1" ht="27" customHeight="1">
      <c r="A17" s="404" t="s">
        <v>350</v>
      </c>
      <c r="B17" s="405">
        <v>48</v>
      </c>
      <c r="C17" s="406">
        <v>3011855.49</v>
      </c>
      <c r="D17" s="406">
        <v>96420.48</v>
      </c>
      <c r="E17" s="406">
        <v>11950</v>
      </c>
      <c r="F17" s="406">
        <v>107816.16</v>
      </c>
      <c r="G17" s="406">
        <v>3228042.1300000004</v>
      </c>
      <c r="H17" s="412">
        <v>67250.87770833334</v>
      </c>
      <c r="I17" s="408">
        <v>13</v>
      </c>
      <c r="J17" s="407">
        <v>203663.62</v>
      </c>
      <c r="K17" s="407">
        <v>26113.88</v>
      </c>
      <c r="L17" s="407">
        <v>13899</v>
      </c>
      <c r="M17" s="407">
        <v>29200.21</v>
      </c>
      <c r="N17" s="407">
        <v>272876.71</v>
      </c>
      <c r="O17" s="412">
        <v>20990.516153846154</v>
      </c>
    </row>
    <row r="18" spans="1:15" s="397" customFormat="1" ht="30" customHeight="1">
      <c r="A18" s="404" t="s">
        <v>351</v>
      </c>
      <c r="B18" s="405">
        <v>21</v>
      </c>
      <c r="C18" s="406">
        <v>1504381.45</v>
      </c>
      <c r="D18" s="406">
        <v>55370.07</v>
      </c>
      <c r="E18" s="406">
        <v>6140</v>
      </c>
      <c r="F18" s="406">
        <v>31232.88</v>
      </c>
      <c r="G18" s="406">
        <v>1597124.4</v>
      </c>
      <c r="H18" s="412">
        <v>76053.54285714285</v>
      </c>
      <c r="I18" s="408">
        <v>8</v>
      </c>
      <c r="J18" s="407">
        <v>164350.23</v>
      </c>
      <c r="K18" s="407">
        <v>21093.36</v>
      </c>
      <c r="L18" s="407">
        <v>6744.5</v>
      </c>
      <c r="M18" s="407">
        <v>11898.24</v>
      </c>
      <c r="N18" s="407">
        <v>204086.33000000002</v>
      </c>
      <c r="O18" s="412">
        <v>25510.791250000002</v>
      </c>
    </row>
    <row r="19" spans="1:15" s="397" customFormat="1" ht="26.25" customHeight="1">
      <c r="A19" s="404" t="s">
        <v>352</v>
      </c>
      <c r="B19" s="405">
        <v>32</v>
      </c>
      <c r="C19" s="406">
        <v>1372924.8</v>
      </c>
      <c r="D19" s="406">
        <v>77682.78</v>
      </c>
      <c r="E19" s="406">
        <v>12620</v>
      </c>
      <c r="F19" s="406">
        <v>54801.05</v>
      </c>
      <c r="G19" s="406">
        <v>1518028.6300000001</v>
      </c>
      <c r="H19" s="412">
        <v>47438.394687500004</v>
      </c>
      <c r="I19" s="408"/>
      <c r="J19" s="407"/>
      <c r="K19" s="407"/>
      <c r="L19" s="407"/>
      <c r="M19" s="407"/>
      <c r="N19" s="407"/>
      <c r="O19" s="412"/>
    </row>
    <row r="20" spans="1:15" s="397" customFormat="1" ht="40.5" customHeight="1">
      <c r="A20" s="404" t="s">
        <v>353</v>
      </c>
      <c r="B20" s="405">
        <v>86</v>
      </c>
      <c r="C20" s="406">
        <v>3324619.58</v>
      </c>
      <c r="D20" s="406">
        <v>165730.6</v>
      </c>
      <c r="E20" s="406">
        <v>33220</v>
      </c>
      <c r="F20" s="406">
        <v>74921.48</v>
      </c>
      <c r="G20" s="406">
        <v>3598491.66</v>
      </c>
      <c r="H20" s="412">
        <v>41842.92627906977</v>
      </c>
      <c r="I20" s="408">
        <v>31</v>
      </c>
      <c r="J20" s="407">
        <v>435366.64</v>
      </c>
      <c r="K20" s="407">
        <v>59740.1</v>
      </c>
      <c r="L20" s="407">
        <v>28187.5</v>
      </c>
      <c r="M20" s="407">
        <v>27006.58</v>
      </c>
      <c r="N20" s="407">
        <v>550300.82</v>
      </c>
      <c r="O20" s="412">
        <v>17751.63935483871</v>
      </c>
    </row>
    <row r="21" spans="1:15" s="397" customFormat="1" ht="27" customHeight="1">
      <c r="A21" s="404" t="s">
        <v>354</v>
      </c>
      <c r="B21" s="405">
        <v>79</v>
      </c>
      <c r="C21" s="406">
        <v>3215185.05</v>
      </c>
      <c r="D21" s="406">
        <v>270393.3</v>
      </c>
      <c r="E21" s="406">
        <v>27220</v>
      </c>
      <c r="F21" s="406">
        <v>117796.9</v>
      </c>
      <c r="G21" s="406">
        <v>3630595.2499999995</v>
      </c>
      <c r="H21" s="412">
        <v>45956.90189873417</v>
      </c>
      <c r="I21" s="408">
        <v>16</v>
      </c>
      <c r="J21" s="407">
        <v>187211.27</v>
      </c>
      <c r="K21" s="407">
        <v>54763.2</v>
      </c>
      <c r="L21" s="407">
        <v>17958</v>
      </c>
      <c r="M21" s="407">
        <v>23857.6</v>
      </c>
      <c r="N21" s="407">
        <v>283790.06999999995</v>
      </c>
      <c r="O21" s="412">
        <v>17736.879374999997</v>
      </c>
    </row>
    <row r="22" spans="1:15" s="397" customFormat="1" ht="24.75" customHeight="1">
      <c r="A22" s="404" t="s">
        <v>355</v>
      </c>
      <c r="B22" s="405">
        <v>86</v>
      </c>
      <c r="C22" s="406">
        <v>3489663.77</v>
      </c>
      <c r="D22" s="406">
        <v>47929.73</v>
      </c>
      <c r="E22" s="406">
        <v>8430</v>
      </c>
      <c r="F22" s="406">
        <v>244931.22</v>
      </c>
      <c r="G22" s="406">
        <v>3790954.72</v>
      </c>
      <c r="H22" s="412">
        <v>44080.8688372093</v>
      </c>
      <c r="I22" s="408"/>
      <c r="J22" s="407"/>
      <c r="K22" s="407"/>
      <c r="L22" s="407"/>
      <c r="M22" s="407"/>
      <c r="N22" s="407"/>
      <c r="O22" s="412"/>
    </row>
    <row r="23" spans="1:15" s="397" customFormat="1" ht="25.5" customHeight="1">
      <c r="A23" s="404" t="s">
        <v>356</v>
      </c>
      <c r="B23" s="405">
        <v>31</v>
      </c>
      <c r="C23" s="406">
        <v>1922223.62</v>
      </c>
      <c r="D23" s="406">
        <v>81011.9</v>
      </c>
      <c r="E23" s="406">
        <v>13860</v>
      </c>
      <c r="F23" s="406">
        <v>128293.09</v>
      </c>
      <c r="G23" s="406">
        <v>2145388.61</v>
      </c>
      <c r="H23" s="412">
        <v>69206.08419354838</v>
      </c>
      <c r="I23" s="408"/>
      <c r="J23" s="407"/>
      <c r="K23" s="407"/>
      <c r="L23" s="407"/>
      <c r="M23" s="407"/>
      <c r="N23" s="407"/>
      <c r="O23" s="412"/>
    </row>
    <row r="24" spans="1:15" s="397" customFormat="1" ht="28.5" customHeight="1">
      <c r="A24" s="404" t="s">
        <v>357</v>
      </c>
      <c r="B24" s="405">
        <v>123</v>
      </c>
      <c r="C24" s="406">
        <v>3422254.26</v>
      </c>
      <c r="D24" s="406">
        <v>408989.76</v>
      </c>
      <c r="E24" s="406">
        <v>42840</v>
      </c>
      <c r="F24" s="406">
        <v>165197.61</v>
      </c>
      <c r="G24" s="406">
        <v>4039281.6299999994</v>
      </c>
      <c r="H24" s="412">
        <v>32839.68804878048</v>
      </c>
      <c r="I24" s="408">
        <v>24</v>
      </c>
      <c r="J24" s="407">
        <v>594588.81</v>
      </c>
      <c r="K24" s="407">
        <v>79802.88</v>
      </c>
      <c r="L24" s="407">
        <v>27244.5</v>
      </c>
      <c r="M24" s="407">
        <v>32233.68</v>
      </c>
      <c r="N24" s="407">
        <v>733869.8700000001</v>
      </c>
      <c r="O24" s="412">
        <v>30577.911250000005</v>
      </c>
    </row>
    <row r="25" spans="1:15" s="397" customFormat="1" ht="27" customHeight="1">
      <c r="A25" s="404" t="s">
        <v>358</v>
      </c>
      <c r="B25" s="405">
        <v>0</v>
      </c>
      <c r="C25" s="406"/>
      <c r="D25" s="406"/>
      <c r="E25" s="406"/>
      <c r="F25" s="406"/>
      <c r="G25" s="406"/>
      <c r="H25" s="412"/>
      <c r="I25" s="408">
        <v>13</v>
      </c>
      <c r="J25" s="407">
        <v>301939.47</v>
      </c>
      <c r="K25" s="407">
        <v>19584.98</v>
      </c>
      <c r="L25" s="407">
        <v>16933</v>
      </c>
      <c r="M25" s="407">
        <v>9400.12</v>
      </c>
      <c r="N25" s="407">
        <v>347857.56999999995</v>
      </c>
      <c r="O25" s="412">
        <v>26758.274615384613</v>
      </c>
    </row>
    <row r="26" spans="1:15" s="397" customFormat="1" ht="30" customHeight="1">
      <c r="A26" s="404" t="s">
        <v>365</v>
      </c>
      <c r="B26" s="405">
        <v>0</v>
      </c>
      <c r="C26" s="406"/>
      <c r="D26" s="406"/>
      <c r="E26" s="406"/>
      <c r="F26" s="406"/>
      <c r="G26" s="406"/>
      <c r="H26" s="412"/>
      <c r="I26" s="408">
        <v>76</v>
      </c>
      <c r="J26" s="407">
        <v>2162036.87</v>
      </c>
      <c r="K26" s="407">
        <v>184676.74</v>
      </c>
      <c r="L26" s="407">
        <v>118082.51</v>
      </c>
      <c r="M26" s="407">
        <v>97427.98</v>
      </c>
      <c r="N26" s="407">
        <v>2562224.1</v>
      </c>
      <c r="O26" s="412">
        <v>33713.475</v>
      </c>
    </row>
    <row r="27" spans="1:15" s="397" customFormat="1" ht="30" customHeight="1">
      <c r="A27" s="404" t="s">
        <v>366</v>
      </c>
      <c r="B27" s="405">
        <v>0</v>
      </c>
      <c r="C27" s="406"/>
      <c r="D27" s="406"/>
      <c r="E27" s="406"/>
      <c r="F27" s="406"/>
      <c r="G27" s="406"/>
      <c r="H27" s="412"/>
      <c r="I27" s="408">
        <v>125</v>
      </c>
      <c r="J27" s="407">
        <v>2824528.6</v>
      </c>
      <c r="K27" s="407">
        <v>254134</v>
      </c>
      <c r="L27" s="407">
        <v>197262.73</v>
      </c>
      <c r="M27" s="407">
        <v>100327.78</v>
      </c>
      <c r="N27" s="407">
        <v>3376253.11</v>
      </c>
      <c r="O27" s="412">
        <v>27010.024879999997</v>
      </c>
    </row>
    <row r="28" spans="1:15" s="397" customFormat="1" ht="27" customHeight="1">
      <c r="A28" s="404" t="s">
        <v>363</v>
      </c>
      <c r="B28" s="405">
        <v>0</v>
      </c>
      <c r="C28" s="406"/>
      <c r="D28" s="406"/>
      <c r="E28" s="406"/>
      <c r="F28" s="406"/>
      <c r="G28" s="406"/>
      <c r="H28" s="412"/>
      <c r="I28" s="408">
        <v>26</v>
      </c>
      <c r="J28" s="407">
        <v>805389.99</v>
      </c>
      <c r="K28" s="407">
        <v>34637.58</v>
      </c>
      <c r="L28" s="407">
        <v>21782.1</v>
      </c>
      <c r="M28" s="407">
        <v>17190.79</v>
      </c>
      <c r="N28" s="407">
        <v>879000.46</v>
      </c>
      <c r="O28" s="412">
        <v>33807.71</v>
      </c>
    </row>
    <row r="29" spans="1:15" s="414" customFormat="1" ht="14.25">
      <c r="A29" s="409" t="s">
        <v>337</v>
      </c>
      <c r="B29" s="410">
        <v>1949</v>
      </c>
      <c r="C29" s="411">
        <v>54896074.75999999</v>
      </c>
      <c r="D29" s="411">
        <v>3521028.1799999997</v>
      </c>
      <c r="E29" s="411">
        <v>924093.94</v>
      </c>
      <c r="F29" s="411">
        <v>1721448.6600000001</v>
      </c>
      <c r="G29" s="411">
        <v>61062645.540000014</v>
      </c>
      <c r="H29" s="416" t="s">
        <v>370</v>
      </c>
      <c r="I29" s="413">
        <v>446</v>
      </c>
      <c r="J29" s="412">
        <v>10454148.76</v>
      </c>
      <c r="K29" s="412">
        <v>1103691.27</v>
      </c>
      <c r="L29" s="412">
        <v>625746.84</v>
      </c>
      <c r="M29" s="412">
        <v>429607.66</v>
      </c>
      <c r="N29" s="412">
        <v>12613194.530000001</v>
      </c>
      <c r="O29" s="416" t="s">
        <v>370</v>
      </c>
    </row>
    <row r="32" spans="1:15" s="417" customFormat="1" ht="15">
      <c r="A32" s="502" t="s">
        <v>191</v>
      </c>
      <c r="B32" s="503"/>
      <c r="C32" s="503"/>
      <c r="G32" s="418"/>
      <c r="H32" s="419"/>
      <c r="I32" s="419"/>
      <c r="J32" s="398" t="s">
        <v>192</v>
      </c>
      <c r="K32" s="419"/>
      <c r="L32" s="419"/>
      <c r="M32" s="419"/>
      <c r="N32" s="419"/>
      <c r="O32" s="419"/>
    </row>
  </sheetData>
  <sheetProtection/>
  <mergeCells count="9">
    <mergeCell ref="A32:C32"/>
    <mergeCell ref="L1:O1"/>
    <mergeCell ref="L2:O2"/>
    <mergeCell ref="A6:A7"/>
    <mergeCell ref="I6:I7"/>
    <mergeCell ref="C6:H6"/>
    <mergeCell ref="J6:O6"/>
    <mergeCell ref="B6:B7"/>
    <mergeCell ref="B4:L4"/>
  </mergeCells>
  <printOptions/>
  <pageMargins left="0.1968503937007874" right="0.1968503937007874" top="0.15748031496062992" bottom="0.1968503937007874" header="0.31496062992125984" footer="0.31496062992125984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Секретар</cp:lastModifiedBy>
  <cp:lastPrinted>2021-11-28T16:09:23Z</cp:lastPrinted>
  <dcterms:created xsi:type="dcterms:W3CDTF">2003-04-04T06:54:01Z</dcterms:created>
  <dcterms:modified xsi:type="dcterms:W3CDTF">2021-11-29T19:12:04Z</dcterms:modified>
  <cp:category/>
  <cp:version/>
  <cp:contentType/>
  <cp:contentStatus/>
</cp:coreProperties>
</file>